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6.xml"/>
  <Override ContentType="application/vnd.openxmlformats-officedocument.drawingml.chart+xml" PartName="/xl/charts/chart7.xml"/>
  <Override ContentType="application/vnd.openxmlformats-officedocument.drawingml.chart+xml" PartName="/xl/charts/chart8.xml"/>
  <Override ContentType="application/vnd.openxmlformats-officedocument.drawingml.chart+xml" PartName="/xl/charts/chart4.xml"/>
  <Override ContentType="application/vnd.openxmlformats-officedocument.drawingml.chart+xml" PartName="/xl/charts/chart5.xml"/>
  <Override ContentType="application/vnd.openxmlformats-officedocument.drawingml.chart+xml" PartName="/xl/charts/chart3.xml"/>
  <Override ContentType="application/vnd.openxmlformats-officedocument.drawingml.chart+xml" PartName="/xl/charts/chart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1 included" sheetId="1" r:id="rId3"/>
    <sheet state="visible" name="R2 included" sheetId="2" r:id="rId4"/>
    <sheet state="visible" name="RQ1" sheetId="3" r:id="rId5"/>
    <sheet state="visible" name="describemodelsaccess" sheetId="4" r:id="rId6"/>
    <sheet state="visible" name="modelsaccessible" sheetId="5" r:id="rId7"/>
    <sheet state="visible" name="softwareneeded" sheetId="6" r:id="rId8"/>
    <sheet state="visible" name="describesoftwareaccessible" sheetId="7" r:id="rId9"/>
    <sheet state="visible" name="softwareaccessible" sheetId="8" r:id="rId10"/>
    <sheet state="visible" name="allmodelsspecified" sheetId="9" r:id="rId11"/>
    <sheet state="visible" name="fromwhere" sheetId="10" r:id="rId12"/>
    <sheet state="visible" name="R1 DL" sheetId="11" r:id="rId13"/>
    <sheet state="visible" name="R2 DL" sheetId="12" r:id="rId14"/>
    <sheet state="visible" name="R1 InclExcl" sheetId="13" r:id="rId15"/>
    <sheet state="visible" name="R2 InclExcl" sheetId="14" r:id="rId16"/>
    <sheet state="visible" name="InclExcl SE Problem" sheetId="15" r:id="rId17"/>
    <sheet state="visible" name="InclExcl Eval 1" sheetId="16" r:id="rId18"/>
    <sheet state="visible" name="InclExcl Eval 2" sheetId="17" r:id="rId19"/>
  </sheets>
  <definedNames>
    <definedName hidden="1" localSheetId="13" name="_xlnm._FilterDatabase">'R2 InclExcl'!$A$1:$G$521</definedName>
  </definedNames>
  <calcPr/>
</workbook>
</file>

<file path=xl/sharedStrings.xml><?xml version="1.0" encoding="utf-8"?>
<sst xmlns="http://schemas.openxmlformats.org/spreadsheetml/2006/main" count="11303" uniqueCount="2217">
  <si>
    <t>row #</t>
  </si>
  <si>
    <t>downloaded?</t>
  </si>
  <si>
    <t>Title</t>
  </si>
  <si>
    <t>URL</t>
  </si>
  <si>
    <t>Abstract</t>
  </si>
  <si>
    <t>(QA:) Are all model creators specified?</t>
  </si>
  <si>
    <t>From where are the models obtained?</t>
  </si>
  <si>
    <t>Do they describe, whether their models are accessible?</t>
  </si>
  <si>
    <t>Are all models accessible?</t>
  </si>
  <si>
    <t>If not, why not?</t>
  </si>
  <si>
    <t>Link to models/generator/mutator or paper? Downloaded as?</t>
  </si>
  <si>
    <t>Is software needed for the evaluation? (their tool, their algorithm)</t>
  </si>
  <si>
    <t>Do they describe, whether it is accessible?</t>
  </si>
  <si>
    <t>Is the software openly accessible?</t>
  </si>
  <si>
    <t>Do authors note a problem with open science in the CPS field?</t>
  </si>
  <si>
    <t>Notes</t>
  </si>
  <si>
    <t>sci-hub</t>
  </si>
  <si>
    <t>A Model DrivenTesting Solution for Embedded System with Simulink/Stateflow Model</t>
  </si>
  <si>
    <t>no</t>
  </si>
  <si>
    <t>not accessible</t>
  </si>
  <si>
    <t>yes</t>
  </si>
  <si>
    <t>A modeling and simulation method of queue systems based on stateflow</t>
  </si>
  <si>
    <t>https://doi.org/10.1109/ICSAI.2016.7811014</t>
  </si>
  <si>
    <t>scientists designed</t>
  </si>
  <si>
    <t>A novel approach towards model-driven reliability analysis of Simulink models</t>
  </si>
  <si>
    <t>In the recent decade, many formalisms and tools have emerged
 for model-driven Non-Functional Property (NFP) specification and
 assessment. In this direction, model-driven reliability and safety
 assessment of engineering systems developed using Matlab/Simulink is an
 emerging research challenge. However, a generic mechanism for NFP
 specification in the Simulink design model is not yet supported.
 Further, a completely automated model-based workflow for synthesis of a
 NFP analysis model and its subsequent analysis in a NFP analysis tool is
 missing. In this context, this paper proposes a novel approach and a
 fully automated workflow towards model-driven reliability analysis of
 Simulink models. An approach to annotate the Simulink design models with
 reliability attributes and subsequent synthesis of fault trees from the
 annotated design model is described. A prototype and initial
 experimental results are discussed.</t>
  </si>
  <si>
    <t>maybe a Simulink standard example</t>
  </si>
  <si>
    <t>A Novel Fitness function of metaheuristic algorithms for test data generation for simulink models based on mutation analysis</t>
  </si>
  <si>
    <t>https://doi.org/10.1016/j.jss.2016.07.001</t>
  </si>
  <si>
    <t>other research</t>
  </si>
  <si>
    <t>https://doi.org/10.1016/j.jss.2007.05.039</t>
  </si>
  <si>
    <t>A PVS-Simulink Integrated Environment for Model-Based Analysis of Cyber-Physical Systems</t>
  </si>
  <si>
    <t>This paper presents a methodology, with supporting tool, for
 formal modeling and analysis of software components in cyber-physical
 systems. Using our approach, developers can integrate a simulation of
 logic-based specifications of software components and Simulink models of
 continuous processes. The integrated simulation is useful to validate
 the characteristics of discrete system components early in the
 development process. The same logic-based specifications can also be
 formally verified using the Prototype Verification System (PVS), to gain
 additional confidence that the software design complies with specific
 safety requirements. Modeling patterns are defined for generating the
 logic-based specifications from the more familiar automata-based
 formalism. The ultimate aim of this work is to facilitate the
 introduction of formal verification technologies in the software
 development process of cyber-physical systems, which typically requires
 the integrated use of different formalisms and tools. A case study from
 the medical domain is used to illustrate the approach. A PVS model of a
 pacemaker is interfaced with a Simulink model of the human heart. The
 overall cyber-physical system is co-simulated to validate design
 requirements through exploration of relevant test scenarios. Formal
 verification with the PVS theorem prover is demonstrated for the
 pacemaker model for specific safety aspects of the pacemaker design.</t>
  </si>
  <si>
    <t>multiple</t>
  </si>
  <si>
    <t>paper's appendix; https://doi.org/10.1016/j.ic.2014.01.014</t>
  </si>
  <si>
    <t>A Scalable Monte-Carlo Test-Case Generation Tool for Large and Complex Simulink Models</t>
  </si>
  <si>
    <t>MATLAB/Simulink is the de facto standard tool for the
 model-based development (MBD) of control software for automotive
 systems. A model developed in MBD is called a Simulink model and, for
 real automotive systems, involves complex computation as well as tens of
 thousands of blocks. In this paper, we propose an automated test
 generation tool for such large and complex Simulink models. The tool
 provides functions for (1) automatically generating high-coverage
 test-suites for practical models, which cannot be handled by Simulink
 Design Verifier (SLDV), and (2) measuring decision, condition and MC/DC
 coverage much more efficiently than Simulink Coverage (SLC). This
 automatic test-suite generation adopts a Monte-Carlo method with
 templates of test cases. Our experimental evaluation shows that the tool
 can provide test suites against practical implementation models with
 higher coverage and shorter execution times than SLDV.</t>
  </si>
  <si>
    <t>industry partner</t>
  </si>
  <si>
    <t>A Simulink to UML model transformation tool for embedded control software development</t>
  </si>
  <si>
    <t>https://doi.org/10.1109/ICIT.2016.7474835</t>
  </si>
  <si>
    <t>open source</t>
  </si>
  <si>
    <t>mathworks.com</t>
  </si>
  <si>
    <t>A Synchronous Look at the Simulink Standard Library</t>
  </si>
  <si>
    <t>https://doi.org/10.1145/3126516</t>
  </si>
  <si>
    <t>unsure</t>
  </si>
  <si>
    <t>Matlab/Simulink-standard</t>
  </si>
  <si>
    <t>A Tool for xMAS-Based Modeling and Analysis of Communication Fabrics in Simulink</t>
  </si>
  <si>
    <t>https://doi.org/10.1145/3005446</t>
  </si>
  <si>
    <t>Satrajit Chatterjee, Michael Kishinevsky, and Umit Y. Ogras. 2012. xMAS: Quick formal modeling of communication fabrics</t>
  </si>
  <si>
    <t>only description, but no digital model of their own created model provided</t>
  </si>
  <si>
    <t>FaultCAT: An Open Source Fault Tree Creation and Analysis Tool, http://www.iu.hio.no/FaultCat/</t>
  </si>
  <si>
    <t>Accelerating Temporal Verification of Simulink Diagrams Using Satisfiability modulo Theories</t>
  </si>
  <si>
    <t>https://doi.org/10.1007/s11219-014-9259-x</t>
  </si>
  <si>
    <t>link to software dead</t>
  </si>
  <si>
    <t>An efficient scheduling and mapping using SMT solver and translating workflow of Matlab Simulink model to synchronous dataflow graph for multi-core DSP architectures</t>
  </si>
  <si>
    <t>The design of emerging complex embedded real time systems
 adopts increasingly the concept of multi-core architectures. These
 systems present a complicated used applications, like the rapid
 evaluation of multimedia systems, signal processing, telecommunications,
 and automotive. However, key issues of system designing are tasks
 mapping and scheduling, memory architecture, and on-chip interconnects.
 While respecting the requirements of users quality in terms of execution
 time, latency, buffer size, energy, number of cores, etc. This paper
 shows a new technique of scheduling algorithm using the Satisfiability
 Modulo Theory (SMT) solving technologies which aim to minimize the
 latency with an optimal number of cores. SMT solvers are heavily
 influenced by the industrial needs and applications. The software part
 is modeled by the dataflow graphs in multi-core applications. In fact,
 Workflow is advised to be a successful method to program multi-core
 platforms. We propose a novel Workflow for an automatic transformation
 from a Simulink model to a synchronous dataflow (SDF) model. This
 automation presents efficient results in the latency metric which proves
 that 4-cores architecture is more efficient than 16-cores architecture
 on high communication delay.</t>
  </si>
  <si>
    <t>Zhan, Y., 2005. A search-based M framework for automatic test-set generation for matlab/simulink D models. Ph.d thesis.</t>
  </si>
  <si>
    <t>An open development platform for auditory real-time signal processing</t>
  </si>
  <si>
    <t>http://www.sciencedirect.com/science/article/pii/S0167639317301528</t>
  </si>
  <si>
    <t>Algorithms that are used in real-time hearing devices, such as hearing aids or cochlear implants, need to work with a short time latency in the order of 10 ms and must be efficient enough to run on battery power. Furthermore, in order to evaluate ecological validity such algorithms often need to be validated in the development stage using real-time processing of environmental sounds. However, researchers often lack the ability to access to the technology and they use offline schemes instead. In order to allow more and less specialised researchers access to the necessary technology and make it as easy and straightforward to develop real-time algorithm, we have developed an auditory real-time processing algorithm platform (“Open Development Platform”, ODP). The ODP is designed to help the development from existing offline algorithms to novel real-time algorithms by introducing a clear set of rules for development and evaluation. ODP has a software component that works in MATLAB/Simulink and a hardware component that works on the Speedgoat® Target machine. We also explain several algorithms from the available library that have low latency and low power consumption: filter bank, envelop power estimator, frequency shifter, and adaptive feedback canceller. As example of a complete project, we demonstrate here, how they can be combined to a fully functional hearing aid for research purposes.</t>
  </si>
  <si>
    <t>claimed (not found)</t>
  </si>
  <si>
    <t>www.soundsoftware.ac.uk</t>
  </si>
  <si>
    <t>To the best of our knowledge, there are no open benchmarks based on real implementation models. We have been provided with two implementation models developed by industry. However, the details of these models cannot be open.</t>
  </si>
  <si>
    <t>Artificial Neural Network-based Fault Detection</t>
  </si>
  <si>
    <t>Undoubtedly, the fault diagnosis role is vital in monitoring
 technological processes. Regarding the modern technology ever-growing
 complexity, the research community has spent huge efforts to adapt
 diagnosis with today's systems requirements. From this sight, the
 present work develops an intelligent Artificial Neural-Network
 (ANN)-based diagnosis algorithm. Indeed, the ANN is a widespread
 technique in the “Artificial Intelligence” area. It is adjusted in this
 proposal to ensure fault-detection task. As a free-model technique, the
 suggested method present very promising perspectives and great
 convenience to a large scale of systems. Otherwise, since it is
 considered as a typical experimental mechanism, the inverted pendulum
 (IP) is selected to be our case of study. Instead of using a real IP, a
 model describing this system is built on Matlab/Simulink. The results of
 the established fault-detection method have proved its accuracy and high
 efficiency.</t>
  </si>
  <si>
    <t>Automated Test Suite Generation for Time-Continuous Simulink Models</t>
  </si>
  <si>
    <t>All engineering disciplines are founded and rely on models,
 although they may differ on purposes and usages of modeling.
 Interdisciplinary domains such as Cyber Physical Systems (CPSs) seek
 approaches that incorporate different modeling needs and usages.
 Specifically, the Simulink modeling platform greatly appeals to CPS
 engineers due to its seamless support for simulation and code
 generation. In this paper, we propose a test generation approach that is
 applicable to Simulink models built for both purposes of simulation and
 code generation. We define test inputs and outputs as signals that
 capture evolution of values over time. Our test generation approach is
 implemented as a meta-heuristic search algorithm and is guided to
 produce test outputs with diverse shapes according to our proposed
 notion of diversity. Our evaluation, performed on industrial and public
 domain models, demonstrates that: (1) In contrast to the existing tools
 for testing Simulink models that are only applicable to a subset of code
 generation models, our approach is applicable to both code generation
 and simulation Simulink models. (2) Our new notion of diversity for
 output signals outperforms random baseline testing and an existing
 notion of signal diversity in revealing faults in Simulink models. (3)
 The fault revealing ability of our test generation approach outperforms
 that of the Simulink Design Verifier, the only testing toolbox for
 Simulink.</t>
  </si>
  <si>
    <t>http://nl.mathworks.com/help/simulink/examples/building-a-clutch-lock-up-model.html?refresh=true ; http://nl.mathworks.com/help/sldv/examples/extending-an-existing-test-suite.html?prodcode=DV&amp;language=en.</t>
  </si>
  <si>
    <t xml:space="preserve">Satrajit Chatterjee, Michael Kishinevsky, and Umit Y. Ogras. 2012. xMAS: Quick formal modeling of communication fabrics to enable verification. IEEE Design Test Comput. 29, 3 (June 2012), 80–88.
</t>
  </si>
  <si>
    <t>Automatic Conversion of Simulink Models to SysteMoC Actor Networks</t>
  </si>
  <si>
    <t>https://doi.org/10.1145/3078659.3078668</t>
  </si>
  <si>
    <t>Automatic paral ellizati on of Simulink models for multicore embedded systems development</t>
  </si>
  <si>
    <t>The embedded software systems are first designed and validated
 by high level models such as MATLAB/Simulink models. The Simulink is a
 model-based design tool, widely used in the field of control and signal
 processing systems for ranging from algorithm development to code
 generation for embedded systems. However, with the increased use of
 multicore technology, designers are now required to consider this
 technology that the software might deployed on. For instance, it is very
 important to parallelize software in order to exploit the inherent
 performance of multicore processors. This paper proposes a method to
 parallelize models developed on Simulink. Under the parallelization
 process, the proposed method uses the flattening technique to extract
 task-parallelism embedded in the model's hierarchy and then measure
 their parallel execution time when running on multicore architecture. On
 the experiment of applying the method for a MIMO-OFDM application model,
 the execution time of the parallelized model could be reduced
 successfully to 50.75% on 2-cores and to 25.07% on a 4-core processor,
 compared with that running on single core.</t>
  </si>
  <si>
    <t>http://anna.fi.muni.cz/*xbauch/code.html#simulink ; link to software dead</t>
  </si>
  <si>
    <t>Automatically Finding Bugs in a Commercial Cyber-Physical System Development Tool Chain With SLforge</t>
  </si>
  <si>
    <t>Cyber-physical system (CPS) development tool chains are widely
 used in the design, simulation, and verification of CPS data-flow
 models. Commercial CPS tool chains such as MathWorks' Simulink generate
 artifacts such as code binaries that are widely deployed in embedded
 systems. Hardening such tool chains by testing is crucial since formally
 verifying them is currently infeasible. Existing differential testing
 frameworks such as CyFuzz can not generate models rich in language
 features, partly because these tool chains do not leverage the available
 informal Simulink specifications. Furthermore, no study of existing
 Simulink models is available, which could guide CyFuzz to generate
 realistic models. To address these shortcomings, we created the first
 large collection of public Simulink models and used the collected
 models' properties to guide random model generation. To further guide
 model generation we systematically collected semi-formal Simulink
 specifications. In our experiments on several hundred models, the
 resulting SLforge generator was more effective and efficient than the
 state-of-the-art tool CyFuzz. SLforge also found 8 new confirmed bugs in
 Simulink.</t>
  </si>
  <si>
    <t>https://github.com/verivital/slsf_randgen</t>
  </si>
  <si>
    <t>http://www.kirp.chtf.stuba.sk/~cirka/websimulink</t>
  </si>
  <si>
    <t>Back-to-Back Fault Injection Testing in Model-Based Development</t>
  </si>
  <si>
    <t>https://doi.org/10.1007/978-3-319-24255-2_11</t>
  </si>
  <si>
    <t>Case studies on automated verification with slope boundaries for block diagrams</t>
  </si>
  <si>
    <t>http://www.sciencedirect.com/science/article/pii/S1477842417300246</t>
  </si>
  <si>
    <t>Model-based development is increasingly used in embedded systems, which are often deployed in a safety-critical environment. Verification techniques, supporting the development process can not only increase safety, but also help to speed up the process. In many cases models are designed with block diagrams, assisting rapid prototyping. However, automated verification is, thereafter, often applied to the resulting code. Instead of focusing on code, we apply verification techniques to models consisting of block diagrams and MATLAB code. We propose to combine a value and slope range analysis, with symbolic methods. In this way, our concept can not only prove properties in models, but also check rate requirements automatically, which arise from physical constraints of the environment. We evaluate our work in case studies from ongoing research projects. These case studies cover the domains of clinical intensive care, autonomous drone control and driver assistance. All systems are also evaluated with a commercial verification tool, highlighting benefits of the tool and our implementation.</t>
  </si>
  <si>
    <t>Comparing the Applicability of Complexity Measurements for Simulink Models during Integration Testing: An Industrial Case Study</t>
  </si>
  <si>
    <t>Component and Connector Views in Practice: An Experience Report</t>
  </si>
  <si>
    <t>https://doi.org/10.1109/MODELS.2017.29</t>
  </si>
  <si>
    <t>https://www.se-rwth.de/materials/cncviewscasestudy/</t>
  </si>
  <si>
    <t xml:space="preserve"> http://www.soundsoftware.ac.uk </t>
  </si>
  <si>
    <t>Daimler-Projekt DOI:10.2314/GBV:87150491X, "Finally, as an important contribution of our work we have
made all artifacts we used and created available from [29]." (in fetter Schrift) ------------ while in fact they are only available for viewing!</t>
  </si>
  <si>
    <t>Contract-Based Verification of Discrete-Time Multi-Rate Simulink Models</t>
  </si>
  <si>
    <t>www.soundsoftware.ac.uk.</t>
  </si>
  <si>
    <t>Berlin, Heidelberg</t>
  </si>
  <si>
    <t>Coupling simulation and model checking to examine selected mechanical constraints of automated production systems</t>
  </si>
  <si>
    <t>Modeling complex mechatronic systems containing parts such as
 mechanics, electronics and software is a major challenge for the
 engineering of automation production systems. As a result, many modeling
 languages as well as tools (e.g. petri nets or MATLAB/Simulink) and
 verification approaches (e.g. testing, simulation or formal
 verification) that focus on special challenges to model the mechatronic
 system correctly have already been developed. However, a holistic
 approach combining the strengths of the individual approaches adapted
 for the engineering of automation production systems has not yet been
 developed. In this paper we consider the combination of simulation with
 MATLAB/Simulink and a discrete event simulation model allowing model
 checking of specific constraints. Hence, the strengths of both
 approaches' formal verification, i.e. to identify not only faults but
 also correctness of a system, and simulation, i.e. showing the exact
 time behavior of the system, can be combined. A key challenge of our
 approach is to identify an appropriate level of abstraction of both
 models. The evaluation of the presented approach is introduced by
 modeling the throughput of a simple automation production system.</t>
  </si>
  <si>
    <t>Cyber-Physical Specification Mismatches</t>
  </si>
  <si>
    <t xml:space="preserve">Matinnejad, Reza. The paper extra resources (technical reports and the models). https://sites.google.com/site/myicseresources/.  
The MathWorks Inc. Building a Clutch Lock-Up Model. http://nl.mathworks.com/help/simulink/examples/building-a-clutch-lock-up-model.html?refresh=true. 
The MathWorks Inc. Simulink Deign Verifier Cruise Control Test Generation. http://nl.mathworks.com/help/sldv/examples/extending-an-existing-test-suite.html?prodcode=DV&amp;language=en.
</t>
  </si>
  <si>
    <t>https://doi.org/10.1145/3170500</t>
  </si>
  <si>
    <t xml:space="preserve">Matinnejad, Reza. The paper extra resources (technical reports and the models). https://sites.google.com/site/myicseresources/.
</t>
  </si>
  <si>
    <t>47 49 19 29 5 28 47</t>
  </si>
  <si>
    <t>benchmarks made at ARCH workshop ; many models are mentioned and referenced, but then there are "example models provided by Mathworks"</t>
  </si>
  <si>
    <t>Derivation of Parallel and Resilient Programs from Simulink Models</t>
  </si>
  <si>
    <t>Modern embedded applications often require high computational
 power and, on the other hand, fulfilment of real-time constraints and
 high level of resilience. Simulink is one widely used tool for
 model-based development of embedded software. In this paper, we focus on
 the derivation of parallel programs from Simulink models and real-time
 resilient execution of derived implementations on a many-core platform.
 The main contribution is a fault-tolerance (FT) mechanism that prevents
 data loss when the platform is dynamically reconfigured to mask failures
 of individual cores. Finally, we evaluate the proposed solutions on an
 industrial case study using a commercially available NoC-based platform.
 The evaluation shows that the proposed FT mechanism has a marginal
 overhead.</t>
  </si>
  <si>
    <t>Deriving Efficient and Dependable Parallel Programs from Simulink Models</t>
  </si>
  <si>
    <t>Simulink-Standards and more</t>
  </si>
  <si>
    <t xml:space="preserve"> Shafiul Azam Chowdhury. 2018. Project Homepage. https://github.com/verivital/slsf_randgen/wiki. (2018)
</t>
  </si>
  <si>
    <t>Development of Neural Network Model of Regulator for Automatic Control System of Technical Object in Absence of Mathematical Model of Object</t>
  </si>
  <si>
    <t>The article discusses the problem of constructing a neural
 network model of the regulator for controlling a technical object with a
 monotonous smooth behavior that does not have a mathematical
 description. To solve this problem, we propose a method of construction
 of a technical object inverse model in the form of a neural emulator -
 perceptron. In this article we describe the algorithm for determining a
 number of the intermediate layers of the perceptron and the values of
 its weights, also the method of forming the training samples on the
 basis of knowledge of the only known required behaviors of the object
 without carrying out experimental studies. The construction of neural
 networks is performed using the nntool package in the Matlab
 environment. The validation of neural networks is carried out using the
 model of the automatic control system in the environment of visual
 modeling Simulink (Matlab). Finally, we consider the results of the
 suggested methods by the example of a one-dimensional control of the
 roll angle of an unmanned aerial vehicle.</t>
  </si>
  <si>
    <t>Dynamic Software Update of Stateflow Charts using Erlang Runtime System</t>
  </si>
  <si>
    <t>http://www.sciencedirect.com/science/article/pii/S240589631730914X</t>
  </si>
  <si>
    <t>Reprogramming the controller of an industrial automation system usually requires to halt the system. In this paper, a novel method that allows reprogramming a controller at runtime is presented. The control behavior is modeled using parallel finite state machines, Stateflow being used as an example of modeling tool. Automatic translation to Erlang code is implemented and Dynamic Software Update is enabled using Erlang Runtime System. The presented method is applied and evaluated on a case study as a proof of concept.</t>
  </si>
  <si>
    <t>Effective Fault Localization of Automotive Simulink Models: Achieving the Trade-off between Test Oracle Effort and Fault Localization Accuracy</t>
  </si>
  <si>
    <t>https://doi.org/10.1007/s10664-018-9611-z</t>
  </si>
  <si>
    <t>Effective Test Suites for Mixed Discrete-Continuous Stateflow Controllers</t>
  </si>
  <si>
    <t>https://doi.org/10.1145/2786805.2786818</t>
  </si>
  <si>
    <t>Supporting materials for our case study. Available from http://www.se-rwth.de/materials/cncviewscasestudy/</t>
  </si>
  <si>
    <t xml:space="preserve">Boström, P., Heikkilä, M., Huova, M., Waldén, M., Linjama, M.:
Verification and validation of a pressure control unit for hydraulic
systems. In: Majzik, I., Vieira, M. (eds.) SERENE’14, volume 8785
of LNCS. Springer, New York (2014)
https://poseidon.cs.abo.fi/trac/projects/simulinkverktyg/.
</t>
  </si>
  <si>
    <t>Enabling Design-Space Exploration for Domain-Specific Modelling</t>
  </si>
  <si>
    <t>Luan Viet Nguyen and Taylor T. Johnson. 2014. Benchmark: DC-to-DC switched-mode power converters (buck converters, boost converters, and buck-boost converters). In Proceedings of the Applied Verification for Continuous and Hybrid Systems Workshop (ARCH’14). Berlin, Germany.
Luan Viet Nguyen, Hoang-Dung Tran, and T. T. Johnson. 2014. Virtual prototyping for distributed control of a fault-tolerant modular multilevel inverter for photovoltaics. IEEE Trans. Energy Convers. 29, 4 (Dec. 2014), 841–850. DOI:http://dx.doi.org/10.1109/TEC.2014.2362716
Yashwanth Annpureddy, Che Liu, Georgios Fainekos, and Sriram Sankaranarayanan. 2011. S-taliro: A tool for temporal logic falsification for hybrid systems. In Tools and Algorithms for the Construction and Analysis of Systems. Springer.
Alexandre Donzé. 2010. Breach, a toolbox for verification and parameter synthesis of hybrid systems. In Computer Aided Verification, Tayssir Touili, Byron Cook, and Paul Jackson (Eds.). Lecture Notes in Computer Science, Vol. 6174. Springer, Berlin, 167–170. DOI:http://dx.doi.org/10.1007/978-3-642-14295-6_17
Xiaoqing Jin, Alexandre Donzé, Jyotirmoy V. Deshmukh, and Sanjit A. Seshia. 2013. Mining requirements from closed-loop control models. In Proceedings of the 16th international conference on Hybrid systems: Computation and control (HSCC’13). ACM, New York, NY, 43–52. DOI:http://dx.doi.org/10.1145/2461328.2461337
Xiaoqing Jin, Jyotirmoy V. Deshmukh, James Kapinski, Koichi Ueda, and Ken Butts. 2014. Benchmarks for model transformations and conformance checking. In Proceedings of the 1st International Workshop on Applied Verification for Continuous and Hybrid Systems (ARCH’14).
Mathworks example models</t>
  </si>
  <si>
    <t>http://verivital.com/hynger/.</t>
  </si>
  <si>
    <t>End-to-end path delay estimation in embedded software involving heterogeneous models</t>
  </si>
  <si>
    <t>Extending model-based Non-Functional Property (NFP) analysis
 approaches to Embedded Software Engineering (ESE) projects cutting
 across heterogeneous modeling domains is an emerging research challenge.
 Towards this direction, a generic workflow for timing validation and a
 methodology for synchronization of timing attributes (before performing
 a timing analysis) in ESE projects developed using heterogeneous
 modeling domains is proposed in this paper. An experimental evaluation
 of the proposed approach, in a state-of-the-art timing analysis tool,
 using a real life, light-weight ESE project, developed using Unified
 Modeling Language (UML) and Simulink is presented.</t>
  </si>
  <si>
    <t>Evaluating Model Testing and Model Checking for Finding Requirements Violations in Simulink Models</t>
  </si>
  <si>
    <t>https://doi.org/10.1145/3338906.3340444</t>
  </si>
  <si>
    <t>https://www.dropbox.com/sh/i9n764r1q6vjkxz/AADsgN-gvX-ystJPMDVVjYhga?dl=0</t>
  </si>
  <si>
    <t xml:space="preserve">P. Boström, Contract-based verification of Simulink models, ICFEM, Durham, Springer-Verlag Berlin Heidelberg, pp. 291-306, 2011.
</t>
  </si>
  <si>
    <t>very nice. Docker and a seperate section "data availability"</t>
  </si>
  <si>
    <t>Extended mapping algorithm based on modularity from synchronous block diagrams to AUTOSAR runnables</t>
  </si>
  <si>
    <t>Model-based development (MBD) has become important in the
 automobile domain. Automobile control systems consist of various
 software applications, and with MATLAB/Simulink, developers can design
 such applications using synchronous reactive models represented by
 synchronous block diagrams (SBD). The automotive open system
 architecture (AUTOSAR), a global development partnership formed to
 create open and standardized software architecture for automotive
 electronic control units (ECU), can provide highly reusable middleware.
 In this case, developers must map blocks of the SBD to AUTOSAR
 runnables, i.e., ECU processing units, and then assign the runnables to
 the ECUs. Most sample models are single-rate models. However, multi-rate
 control models will become essential due to the increasing complexity
 and scale of such automotive systems. This paper proposes top-down
 mapping algorithms from multi-rate control SBDs to runnables in
 consideration of schedulability, modularity, and code size. Note that
 proposed algorithms do not consider reusability. Evaluation results
 demonstrate that algorithms provide runnable sets with superior
 modularity than an existing algorithm.</t>
  </si>
  <si>
    <t xml:space="preserve">"...Simulink models developed at Delphi. Further, these models include about ten times more blocks than the publicly available Simulink models from the Mathworks model repository"
</t>
  </si>
  <si>
    <t xml:space="preserve"> http://sites.google.com/svv.lu/simfl.</t>
  </si>
  <si>
    <t>Extending OpenVX for model-based design of embedded vision applications</t>
  </si>
  <si>
    <t>Developing computer vision applications for low-power
 heterogeneous systems is increasingly gaining interest in the embedded
 systems community. Even more interesting is the tuning of such embedded
 software for the target architecture when this is driven by multiple
 constraints (e.g., performance, peak power, energy consumption). Indeed,
 developers frequently run into system-level inefficiencies and
 bottlenecks that can not be quickly addressed by traditional methods. In
 this context OpenVX has been proposed as the standard platform to
 develop portable, optimized and power-efficient applications for vision
 algorithms targeting embedded systems. Nevertheless, adopting OpenVX for
 rapid prototyping, early algorithm parametrization and validation of
 complex embedded applications is a very challenging task. This paper
 presents a methodology to integrate a model-based design environment to
 OpenVX. The methodology allows applying Matlab/Simulink for the
 model-based design, parametrization, and validation of computer vision
 applications. Then, it allows for the automatic synthesis of the
 application model into an OpenVX description for the hardware and
 constraints-aware application tuning. Experimental results have been
 conducted with an application for digital image stabilization developed
 through Simulink and, then, automatically synthesized into
 OpenVX-VisionWorks code for an NVIDIA Jetson TX1 board.</t>
  </si>
  <si>
    <t>Fast Simulation Preorder Algorithm</t>
  </si>
  <si>
    <t>https://doi.org/10.5220/0006722102560267</t>
  </si>
  <si>
    <t>Fault propagation formal modeling based on stateflow</t>
  </si>
  <si>
    <t>In order to specify the description of accident process and
 structure the general formal model, this paper abstracted and defined
 some correlate concepts of fault propagation process, and carried on a
 systematic formal description to accident development process through
 introducing the typical six-elements Finite State Machine (FSM). Then,
 this paper built the fault propagation models of the system by using
 graphical design and development tool Stateflow based on FSM theory,
 which are composed of interactions between operating states and
 functional status within each subsystem and interactions among different
 subsystems of the system. Finally, this paper integrated state control
 logic of Stateflow into Simulink environment, and performed modeling and
 simulation for event-driven operation process's safety properties of
 complex system characterized by discrete-continuous mixing. A case study
 about flight control console is provided to validate applicability and
 effectiveness of the fault propagation model.</t>
  </si>
  <si>
    <t xml:space="preserve">SymTA/S: Scheduling Analysis &amp; Timing Verification Tool,
https://www.symtavision.com/products/symtas-traceanalyzer/, 2016.
</t>
  </si>
  <si>
    <t>Flow Sensitive Slicing for MATLAB/Simulink Models</t>
  </si>
  <si>
    <t>MATLAB/Simulink is a widespread tool for modelbased software
 development within the automotive domain. Industrial sized models
 developed with Simulink often contain more than 20000 blocks connected
 by complex dependency relations. Those relations are mostly concealed by
 architectural pattern within the model. Common tools to discover
 dependencies during model development/maintenance are static analyses
 and slicing algorithms. In this paper we present a flow sensitive
 definition of data dependence for Simulink models for the inclusion
 within such analyses. It is tailored to describe dependencies hidden by
 the architecture of the model. This includes the distinction of data
 dependencies of virtual from nonvirtual blocks, the impact of buscapable
 blocks and bus signals. When integrated into a slicing algorithm, the
 relation enables accurate tracing of the atomic and composite signal
 flow of a model via its program dependence graph. We evaluate the
 created slicing algorithm with models from industrial case studies
 against another approach from the literature. During the evaluation of
 the slicing algorithms we could observe a reduction of the average slice
 sizes by up to 66%, due to the inclusion of the proposed data dependency
 relation.</t>
  </si>
  <si>
    <t xml:space="preserve">Companion material. https://www.dropbox.com/sh/i9n764r1q6vjkxz/
AADsgN-gvX-ystJPMDVVjYhga?dl=0.
</t>
  </si>
  <si>
    <t>Wind tunnel investigation of stationary straight-lined flight of tiltwings considering vertical airspeeds ; Model-based testing of real-time embedded systems in the automotive domain</t>
  </si>
  <si>
    <t>From Design Contracts to Component Requirements Verification</t>
  </si>
  <si>
    <t>https://doi.org/10.1007/978-3-319-40648-0_28</t>
  </si>
  <si>
    <t>Harnessing Concurrency in Synchronous Block Diagrams to Parallelize Simulation on Multi-Core Hosts</t>
  </si>
  <si>
    <t>Model-based and simulation-supported engineering based on the
 formalism of synchronous block diagrams is among the best practices in
 software development for embedded and real-time systems. As the
 complexity of such models and the associated computational demands for
 their simulation steadily increase, efficient execution strategies are
 needed. Although there is an inherent concurrency in most models, tools
 are not always capable of taking advantage of multi-core architectures
 of simulation host computers to simulate blocks in parallel. In this
 paper, we outline the conceptual obstacles in general and discuss them
 specifically for the widely used simulation environment Simulink. We
 present an execution mechanism that harnesses multi-core hosts for
 accelerating individual simulation runs through parallelization. The
 approach is based on a model transformation. It does not require any
 changes in the simulation engine, but introduces minimal data
 propagation delays in the simulated signal chains. We demonstrate its
 applicability in an automotive case study.</t>
  </si>
  <si>
    <t>https://profs.sci.univr.it/bombieri/VW4Sim ; link to software dead</t>
  </si>
  <si>
    <t>concrete model names not given, only part of a suite of models</t>
  </si>
  <si>
    <t>Hybrid Automata: From Verification to Implementation</t>
  </si>
  <si>
    <t>https://doi.org/10.1007/s10009-017-0458-1</t>
  </si>
  <si>
    <t xml:space="preserve">http://www.se-rwth.de/materials/cncviewscasestudy/.
</t>
  </si>
  <si>
    <t>https://github.com/schillic/HA2Stateflow</t>
  </si>
  <si>
    <t>several non-Simulink case studies, that are provided ; no specific model name (in 4.2)</t>
  </si>
  <si>
    <t>Improving custom-tailored variability mining using outlier and cluster detection</t>
  </si>
  <si>
    <t xml:space="preserve">Rumpe, B., Schulze, C., Wenckstern, M. v., Ringert, J. O., and Manhart, P. (2015). Behavioral Compatibility of Simulink Models for Product Line Maintenance and Evolution. In SPLC. ACM New York.
</t>
  </si>
  <si>
    <t>http://www.sciencedirect.com/science/article/pii/S0167642318301382</t>
  </si>
  <si>
    <t>To satisfy demand for customized software solutions, companies commonly use so-called clone-and-own approaches to reuse functionality by copying existing realization artifacts and modifying them to create new product variants. Lacking clear documentation about the variability relations (i.e., the common and varying parts), the resulting variants have to be developed, maintained and evolved in isolation. In previous work, we introduced a semi-automatic mining algorithm allowing custom-tailored identification of distinct variability relations for block-based model variants (e.g., MATLAB/Simulink models or statecharts) using user-adjustable metrics. However, variants completely unrelated with other variants (i.e., outliers) can negatively influence the usefulness of the generated variability relations for developers maintaining the variants (e.g., erroneous relations might be identified). In addition, splitting the compared models into smaller sets (i.e., clusters) can be sensible to provide developers separate view points on different variable system features. In further previous work, we proposed statistical clustering capable of identifying such outliers and clusters. The contribution of this paper is twofold. First, we present guidelines and a generic implementation that both ease adaptation of our variability mining algorithm for new languages. Second, we integrate our clustering approach as a preprocessing step to the mining. This allows users to remove outliers prior to executing variability mining on suggested clusters. Using models from two industrial case studies, we show feasibility of the approach and discuss how our clustering can support our variability mining in identifying sensible variability information.</t>
  </si>
  <si>
    <t>no direct link ; link in German ; http://spes2020.informatik.tu-muenchen.de/spes_xt-home.html</t>
  </si>
  <si>
    <t>Improving fault localization for Simulink models using search-based testing and prediction models</t>
  </si>
  <si>
    <t>One promising way to improve the accuracy of fault
 localization based on statistical debugging is to increase diversity
 among test cases in the underlying test suite. In many practical
 situations, adding test cases is not a cost-free option because test
 oracles are developed manually or running test cases is expensive.
 Hence, we require to have test suites that are both diverse and small to
 improve debugging. In this paper, we focus on improving fault
 localization of Simulink models by generating test cases. We identify
 three test objectives that aim to increase test suite diversity. We use
 these objectives in a search-based algorithm to generate diversified but
 small test suites. To further minimize test suite sizes, we develop a
 prediction model to stop test generation when adding test cases is
 unlikely to improve fault localization. We evaluate our approach using
 three industrial subjects. Our results show (1) the three selected test
 objectives are able to significantly improve the accuracy of fault
 localization for small test suite sizes, and (2) our prediction model is
 able to maintain almost the same fault localization accuracy while
 reducing the average number of newly generated test cases by more than
 half.</t>
  </si>
  <si>
    <t xml:space="preserve">R. Reicherdt and S. Glesner, “Slicing matlab simulink models,” in Software Engineering (ICSE), 2012 34th International Conference onJune 2012, pp. 551–561.
 M. Bender, K. Laurin, M. Lawford, V. Pantelic, A. Korobkine, J. Ong, B. Mackenzie, M. Bialy, and S. Postma, “Signature required: Makingsimulink data flow and interfaces explicit,” Science of Computer Programming, vol. 113, Part 1, pp. 29 – 50, 2015.
</t>
  </si>
  <si>
    <t xml:space="preserve">"As the source code is not publicly
available we reimplemented the approach"
"was performed on ten models of which eight
have been taken from the Simulink demo models. The other
models are not publicly available."
</t>
  </si>
  <si>
    <t>https://artshop.embedded.rwth-aachen.de ; link to software dead</t>
  </si>
  <si>
    <t>mailto broken</t>
  </si>
  <si>
    <t>Improving mutant generation for Simulink models using genetic algorithm</t>
  </si>
  <si>
    <t xml:space="preserve">CriSys Group: Generic patient controlled analgesia infusion pump project (2016).
http://crisys.cs.umn.edu/gpca.shtml
</t>
  </si>
  <si>
    <t xml:space="preserve"> http://loonwerks.com/tools/agree.html</t>
  </si>
  <si>
    <t>Simulink is one of the most popular tools used to design
 dynamic models for industrial complex systems. Mutation testing is a
 fault-based technique widely used for testing software. However, the
 testing cost is often very high. A tool which allows automatic testing
 for Simulink models with only a subset of mutants to reduce testing
 costs and time while ensuring the quality of software products is very
 neccessary. This paper proposes the use of genetic algorithm to minimize
 the number of generated mutants without losing the efficiency of
 mutation testing approach. The experiment confirms that the proposed
 method contributed to the reduction in time and costs for mutation
 testing process.</t>
  </si>
  <si>
    <t>possible self-generated, but too badly explained</t>
  </si>
  <si>
    <t>Model-Based Evaluation of System Scalability: Bandwidth Analysis for Smartphone-Based Biosensing Applications</t>
  </si>
  <si>
    <t>Scalability is a design principle often valued for the
 engineering of complex systems. Scalability is the ability of a system
 to change the current value of one of its specification parameters.
 Although targeted frameworks are available for the evaluation of
 scalability for specific digital systems, methodologies enabling
 scalability analysis of multi-domain, complex systems, are still
 missing. In acknowledgment of the importance for complex systems to
 present the ability to change or evolve, we present in this work a
 system-level model-based methodology allowing the multidisciplinary
 parametric evaluation of scalability. Our approach can be used to
 determine how a set of limited changes to targeted system modules could
 affect design specifications of interest. It can also help predict and
 trace system bottlenecks over several product generations, offering
 system designers the chance to to better plan re-engineering efforts for
 scaling a system specification efficaciously. We demonstrate the value
 of our methodology by investigating a smartphone-based biosensing
 instrumentation platform. Specifically, we carry out scalability
 analysis for the system's bandwidth specification: the maximum analog
 voltage waveform excitation frequency the system could output while
 allowing continuous acquisition and wireless streaming of bioimpedance
 measurements. We rely on several SysML modelling tools, including
 dependency matrices, as well as a fault-detection Simulink Stateflow
 executable model to conclude on how the successive re-engineering of 5
 independent system modules, from the replacement of a wireless Bluetooth
 interface, to the revision of the ADC sample-and-hold operation could
 help increase system bandwidth.</t>
  </si>
  <si>
    <t xml:space="preserve">The three systems are part of the Computer Vision System Toolbox, which is available as a Simulink add-on.
</t>
  </si>
  <si>
    <t>Model-based verification of PLC programs using Simulink design</t>
  </si>
  <si>
    <t>Programmable Logic Controllers (PLCs) have been widely applied
 in safety-critical industrial processes. Automated verification of PLC
 programs is a challenging task for control system engineers. A method of
 mutation-based verification of Simulink design models for verifying PLCs
 programs is proposed. In this work, PLC programs coded in the Structured
 Text (ST) language are assumed to be automatically generated from
 Simulink models using the tool Simulink PLC Coder from Mathworks. We
 utilize Simulink diagrams as system design models. Simulink is a
 powerful design tool for developing complex event-driven applications.
 To formally verify the functional properties of the design models, a
 verifying model compiler called Gene-auto is applied to automatically
 translate Simulink models to C code. The properties to be checked are
 also translated as C assertions, which are inserted into the translated
 C code. Then, the generated C code instrumented with assertions is
 formally verified with a bounded model checking tool for C program
 called CBMC. The approach is experimentally assessed on a water control
 system case study. Compared with the previous approach of translating a
 PLC program to a timed automata and verifying by the use of a
 model-checking tool, our approach is significantly more scalable to
 verify non-timing related functional properties.</t>
  </si>
  <si>
    <t xml:space="preserve">Hybrid Automata: From verification to implementation—
supplementary material. http://swt.informatik.uni-freiburg.de/
tool/spaceex/ha2slsf
</t>
  </si>
  <si>
    <t>only figures provided</t>
  </si>
  <si>
    <t>Multigrain Parallelization for Model-Based Design Applications Using the OSCAR Compiler</t>
  </si>
  <si>
    <t>https://doi.org/10.1007/978-3-319-29778-1_8</t>
  </si>
  <si>
    <t>https://www.mathworks.com/help/vision/examples.html ; Yen-Kuang C., Li, E., Jianguo L., Tao, W.: Novel parallel hough transform on
multi-core processors. In: Acoustics, Speech and Signal Processing (2008)  ; Bhadauria, H., Bisht, S., Singh, A.: Vessels extraction from retinal images. IOSR
J. Electron. Commun. Eng. 6(3), 79–82 (2013)</t>
  </si>
  <si>
    <t>Multi-Objective Black-Box Test Case Selection for Cost-Effectively Testing Simulation Models</t>
  </si>
  <si>
    <t>https://doi.org/10.1145/3205455.3205490</t>
  </si>
  <si>
    <t xml:space="preserve">TU München, SPES_XT, http://spes2020.informatik.tu-muenchen.de/spes_xt-home.html.
</t>
  </si>
  <si>
    <t>http://bit.ly/ArrietaGecco2018</t>
  </si>
  <si>
    <t xml:space="preserve"> B. Liu, “experiment related.” https://github.com/Avartar/TCGenForFL/.</t>
  </si>
  <si>
    <t xml:space="preserve">"Further, these models
include about ten times more blocks than the publicly available
Simulink models from the Mathworks model repository [32]."
</t>
  </si>
  <si>
    <t>first model creator not mentioned</t>
  </si>
  <si>
    <t>Multiplex: A co-simulation architecture for elevators validation</t>
  </si>
  <si>
    <t>Simulation-based testing has been found to be an effective
 testing technique for complex systems. One of the prevalent modeling and
 simulation tools is MATLAB/Simulink, which allows, among other
 advantages, the integration of software with complex mathematical models
 and automatic code generation. However, we found a set of limitations
 with this tool in the vertical transport domain, where different
 elevator car instances need to be simultaneously simulated during the
 test and validation stages. To solve these limitations, this paper
 presents a co-simulation architecture that is capable of simulating
 several elevator car instances both in a single computer as well as in a
 distributed manner in multiple computers. We evaluated the approach with
 an industrial case study. The results of our evaluation suggest that the
 proposed tool is appropriate to simulate up to 14 elevator car instances
 simultaneously.</t>
  </si>
  <si>
    <t xml:space="preserve">F. Patou, M. Dimaki, W. E. Svendsen, K. Kjaegaard, and J. Madsen, “A Smart Mobile Lab-on-Chip-Based Medical Diagnostics System Architecture Designed for Evolvability,” 2015 Euromicro Conference on Digital System Design, pp.390–398, 2015. [Online]. Available: http://ieeexplore.ieee.org/lpdocs/epic03/wrapper.htm?arnumber=7302301
F. Patou, M. Dimaki, W. E. Svendsen, C. Kjægaard, and J. Madsen, “Smartphone-based biosensing platform evolution: implementation of electrochemical analysis capabilities .” in International Symposium on Medical Communication and Information Technologies, 2016, p. [In Press].
</t>
  </si>
  <si>
    <t>Mutation Testing Based Evaluation of Formal Verification Tools</t>
  </si>
  <si>
    <t>Model based development is the standard in most of today's
 systems engineering processes within the automotive industry. Testing is
 predominantly used to verify and validate the functionality of the
 automotive embedded software-intensive systems. Formal verification (FV)
 based on model-checking promises rigor compared to traditional testing,
 because it is exhaustive in nature. Mutation testing is the method of
 inducing defects into the design to assess the quality of a test-suite.
 In this paper, we propose and present a new mutation testing based
 process to assess FV tools. Majority of this work was accomplished
 during the UK's Advanced Manufacturing Supply Chain Initiative (AMSCII)
 funded Proving Integrity of Complex Automotive Systems of Systems
 (PICASSOS) project. To demonstrate our approach, we have utilized an
 advanced design process involving specific FV tools (General Technology
 Validation (GTV) and Simulink Design Verifier (SLDV)), to detect defects
 in (Simulink/Stateflow based) software specifications. The case-study
 examples involve applications across automotive and aerospace industry
 domains. The defects in specifications are induced mutations drawn from
 a set of known defects gathered from literature. Results from
 experiments indicate that mutation testing is an effective testing
 technique not only to improve test-suites in any testing effort, e.g.,
 for the emerging Connected and Autonomous Vehicles (CAVs) within the
 automotive industry, but also to assess whether FV tools help testers
 identify defects effectively with confidence. In addition, the mutation
 testing technique has the potential to help identify any subtle
 differences between various FV tools.</t>
  </si>
  <si>
    <t>On-the-Fly Translation and Execution of OCL-Like Queries on Simulink Models</t>
  </si>
  <si>
    <t>MATLAB/Simulink is a tool for dynamic system modelling widely
 used across industries such as aerospace and automotive. Model
 management languages such as OCL, ATL and the languages of the Epsilon
 platform enable the validation, model-to-model, model-to-text
 transformation of models but tend to focus on the Eclipse Modelling
 Framework (EMF), a de facto standard for domain specific modelling. As
 Simulink models are built on an entirely different technical stack, the
 current solution to manipulate them using such languages requires their
 transformation into an EMF-compatible representation. This approach is
 expensive as (a) the cost of the transformation can be crippling for
 large models, (b) it requires the synchronisation of the native Simulink
 model and its EMF counterpart, and (c) the EMF-representation may be an
 incomplete copy of the model potentially hampering model management
 operations. In this paper we propose an alternative approach that uses
 the MATLAB API to bridge Simulink models with existing model management
 languages that relies on the on-the-fly" translation of model</t>
  </si>
  <si>
    <t xml:space="preserve">A&amp;D CO., LTD.
 Road Tracking. http://www.mathworks.com/help/vision/examples.html
 Bhadauria, H., Bisht, S., Singh, A.: Vessels extraction from retinal images. IOSR J. Electron. Commun. Eng. 6(3), 79–82 (2013)
</t>
  </si>
  <si>
    <t>only query steps given, the results could be different now</t>
  </si>
  <si>
    <t>Optimal Implementation of Simulink Models on Multicore Architectures with Partitioned Fixed Priority Scheduling</t>
  </si>
  <si>
    <t>Model-based design using the Simulink modeling formalism and
 associated toolchain has gained popularity in the development of
 real-time embedded systems. However, the current research on software
 synthesis for Simulink models has a critical gap for providing a
 deterministic, semantics-preserving implementation on multicore
 architectures with partitioned fixed-priority scheduling. In this paper,
 we consider a semantics-preservation mechanism that combines (1) the RT
 blocks from Simulink, and (2) task offset assignment to separate the
 time windows to access shared buffers by communicating tasks. We study
 the software synthesis problem that optimizes control performance by
 judiciously assigning task offsets, task priorities, and task
 communication mechanisms. We develop a problem-specific exact algorithm
 that uses an abstraction layer to hide the complexity of timing
 analysis. Experimental results show that it may run a few orders of
 magnitude faster than a direct formulation in integer linear programming.</t>
  </si>
  <si>
    <t xml:space="preserve">Reza Matinnejad, Shiva Nejati, and Lionel C. Briand. 2017. Automated Testing Hybrid Simulink/Stateflow Controllers: Industrial Case Studies. In Proceedingsthe 2017 11th Joint Meeting on Foundations of Software Engineering (ESEC/FSE 2017). ACM, New York, NY, USA, 938–943. https://doi.org/10.1145/3106237.3117770
Reza Matinnejad, Shiva Nejati, Lionel C. Briand, and Thomas Bruckmann. 2016. Automated Test Suite Generation for Time-continuous Simulink Models.Proceedings of the 38th International Conference on Software Engineering (ICSE’16). ACM, New York, NY, USA, 595–606.
T. Strathmann and J. Oehlerking. 2015. Verifying Properties of an Electro-Mechanical Braking System. In In 1st and 2nd International Workshop on Applied veRification for Continuous and Hybrid Systems. 49–56.
Yuan Zhan and John A Clark. 2008. A search-based framework for automatic testing of MATLAB/Simulink models. Journal of Systems and Software 81,(2008), 262–285.
</t>
  </si>
  <si>
    <t>https://doi.org/10.1109/TII.2010.2072511</t>
  </si>
  <si>
    <t>http://bit.ly/ArrietaGecco2018.</t>
  </si>
  <si>
    <t>generated models are not provided ; other model is modified</t>
  </si>
  <si>
    <t>Optimal Test Case Generation for Simulink Models Using Slicing</t>
  </si>
  <si>
    <t>Simulink is widely used for avionics and automotive systems
 design within model driven approach. For system verification and
 validation effectively, it is essential to generate test cases for
 Simulink models which guarantee high coverage of requirements and
 completeness required by safety-critical systems certification. However,
 for large-scale Simulink models, there is limited ability of test
 generation tools because state-space explosions occur in calculations,
 and structure coverage of test cases cannot meet the standard because of
 complex dependency relations in the model. To overcome these drawbacks,
 we propose a model slicing technique for optimal test case generation,
 which includes a static slicing algorithm to decrease model scale and
 generate tests for requirements, and a dynamic slicing algorithm to
 improve the structure coverage of test cases. Furthermore, we evaluate
 the effectiveness of slicing approach with avionics Simulink models. The
 experimental shows that complexity of Simulink models can be reduced and
 high structure coverage can be reached.</t>
  </si>
  <si>
    <t>Pareto efficient multi-objective black-box test case selection for simulation-based testing</t>
  </si>
  <si>
    <t>http://www.sciencedirect.com/science/article/pii/S0950584918301721</t>
  </si>
  <si>
    <t>Context: In many domains, engineers build simulation models (e.g., Simulink) before developing code to simulate the behavior of complex systems (e.g., Cyber-Physical Systems). Those models are commonly heavy to simulate which makes it difficult to execute the entire test suite. Furthermore, it is often difficult to measure white-box coverage of test cases when employing such models. In addition, the historical data related to failures might not be available. Objective: The objective of the approach presented in this paper is to cost-effectively select test cases without making use of white-box coverage information or historical data related to fault detection. Method: We propose a cost-effective approach for test case selection that relies on black-box data related to inputs and outputs of the system. The approach defines in total six effectiveness measures and one cost measure followed by deriving in total 21 objective combinations and integrating them within Non-Dominated Sorting Genetic Algorithm-II (NSGA-II). The proposed six effectiveness metrics are specific to simulation models and are based on anti-patterns and similarity measures. Results: We empirically evaluated our approach with these 21 combinations using six case studies by employing mutation testing to assess the fault revealing capability. We compared our approach with Random Search (RS), two many-objective algorithm, as well as three white-box metrics. The results demonstrated that our approach managed to improve Random Search by up to around 28% in terms of the Hypervolume quality indicator. Similarly, black-box metrics-based test case selection also significantly outperformed those of white-box metrics. Conclusion: We demonstrate that test case selection is a non-trivial problem in the context of simulation models. We also show that the proposed effectiveness metrics performed significantly better than traditional white-box metrics. Thus, we show that black-box test selection approaches are appropriate to solve the test case selection problem within simulation models.</t>
  </si>
  <si>
    <t>https://github.com/aitorarrietamarcos/IST2019Paper</t>
  </si>
  <si>
    <t>Profiting from Unit Tests for Integration Testing</t>
  </si>
  <si>
    <t>In practice, integration testing typically focuses on a small
 selection of components or subsystems to integrate and test. This
 reduces the effort required to create test cases and test environments.
 However, many defects are only detected when performing integration
 testing on all possible integrations. These defects are typically only
 detected later in the development process and lead to increased testing
 and fault localization efforts. By describing and operationalizing
 knowledge of such defects, we are able to (semi-)automatically detect
 them in integration testing. Our OUTFIT tool targets superfluous or
 missing functionality and untested exception/fault handling in Matlab
 Simulink models and generated code. It re-uses existing, or
 automatically generates, high coverage test cases to measure coverage in
 an opportunistically assembled integration of components or subsystems.
 A manual inspection of the coverage results then reveals missing or
 potentially superfluous behavior and thus reveals defects of the
 targeted kind. Used in a bottom-up integration testing strategy, OUTFIT
 front loads the detection of such defects, and reduces the fault
 localization effort. We evaluate OUTFIT using three components of a
 real-world electrical engine control system of a hybrid car. We find
 that the results are reproducible, effective and efficiently produced.
 The achieved coverage of the results is reproducible for 10 executions
 within a small standard deviation. OUTFIT is effective in finding a
 potential defect, and efficiently analyzes all evaluated components
 within a worst case execution time of 110 minutes.</t>
  </si>
  <si>
    <t>Quantifying Conformance Using the Skorokhod Metric</t>
  </si>
  <si>
    <t>https://doi.org/10.1007/s10703-016-0261-8</t>
  </si>
  <si>
    <t>30 23 24 29</t>
  </si>
  <si>
    <t>unsure if 30 is digitally used, only given implicitly on the web page</t>
  </si>
  <si>
    <t>Search-based automated testing of continuous controllers: Framework, tool support, and case studies</t>
  </si>
  <si>
    <t>http://www.sciencedirect.com/science/article/pii/S0950584914001244</t>
  </si>
  <si>
    <t>Context
 Testing and verification of automotive embedded software is a major challenge. Software production in automotive domain comprises three stages: Developing automotive functions as Simulink models, generating code from the models, and deploying the resulting code on hardware devices. Automotive software artifacts are subject to three rounds of testing corresponding to the three production stages: Model-in-the-Loop (MiL), Software-in-the-Loop (SiL) and Hardware-in-the-Loop (HiL) testing.
 Objective
 We study testing of continuous controllers at the Model-in-Loop (MiL) level where both the controller and the environment are represented by models and connected in a closed loop system. These controllers make up a large part of automotive functions, and monitor and control the operating conditions of physical devices.
 Method
 We identify a set of requirements characterizing the behavior of continuous controllers, and develop a search-based technique based on random search, adaptive random search, hill climbing and simulated annealing algorithms to automatically identify worst-case test scenarios which are utilized to generate test cases for these requirements.
 Results
 We evaluated our approach by applying it to an industrial automotive controller (with 443 Simulink blocks) and to a publicly available controller (with 21 Simulink blocks). Our experience shows that automatically generated test cases lead to MiL level simulations indicating potential violations of the system requirements. Further, not only does our approach generate significantly better test cases faster than random test case generation, but it also achieves better results than test scenarios devised by domain experts. Finally, our generated test cases uncover discrepancies between environment models and the real world when they are applied at the Hardware-in-the-Loop (HiL) level.
 Conclusion
 We propose an automated approach to MiL testing of continuous controllers using search. The approach is implemented in a tool and has been successfully applied to a real case study from the automotive domain.</t>
  </si>
  <si>
    <t>SimAutoGen Tool: Test Vector Generation from Large Scale MATLAB/Simulink Models</t>
  </si>
  <si>
    <t>https://doi.org/10.1007/978-3-319-39570-8\_18</t>
  </si>
  <si>
    <t>SimCoTest: A Test Suite Generation Tool for Simulink/Stateflow Controllers</t>
  </si>
  <si>
    <t>https://doi.org/10.1145/2889160.2889162</t>
  </si>
  <si>
    <t>R1 models</t>
  </si>
  <si>
    <t>R2 models</t>
  </si>
  <si>
    <t>R1 software</t>
  </si>
  <si>
    <t>R2 software</t>
  </si>
  <si>
    <t>R1 software'</t>
  </si>
  <si>
    <t>R2 software'</t>
  </si>
  <si>
    <t>R1</t>
  </si>
  <si>
    <t>R2</t>
  </si>
  <si>
    <t>OR(R1 = "yes" ; R2 = "yes")</t>
  </si>
  <si>
    <t>RQ 1: Are studies of model-based development reproducible in principle?</t>
  </si>
  <si>
    <t>SyLVaaS: System Level Formal Verification as a Service</t>
  </si>
  <si>
    <t>The goal of System Level Formal Verification is to show system
 correctness notwithstanding uncontrollable events (disturbances), as for
 example faults, variation in system parameters, external inputs, etc.
 This may be achieved with an exhaustive Hardware In the Loop Simulation
 based approach, by considering all relevant scenarios in the System
 Under Verification (SUV) operational environment. In this paper, we
 present SyLVaaS, a Web-based tool enabling Verification as a Service
 (VaaS). SyLVaaS implements an assume-guarantee approach to the
 verification problem outlined above. SyLVaaS takes as input a high-level
 model defining the SUV operational environment and computes, using
 parallel algorithms deployed in a cluster infrastructure, a set of
 highly optimised simulation campaigns, which can be executed in an
 embarrassingly parallel fashion on a set of Simulink instances, using a
 platform independent Simulink driver downloadable from the SyLVaaS Web
 site. As the actual simulation is carried out at the user premises
 (e.g., in a private cluster), SyLVaaS allows full Intellectual Property
 protection on the SUV model and the user verification flow. The
 simulation campaigns computed by SyLVaaS randomise the verification
 order of operational scenarios and this enables, at anytime during the
 parallel simulation activity, the estimation of the completion time and
 the computation of an upper bound to the Omission Probability, i.e., the
 probability that there is a yet-to-be-simulated operational scenario
 which violates the property under verification. This information
 supports graceful degradation in the verification activity. We show
 effectiveness of the SyLVaaS algorithms and infrastructure by evaluating
 the system on industry-scale input related to the verification of the
 Fuel Control System (FCS) model in the Simulink distribution.</t>
  </si>
  <si>
    <t>Fuel Control System used in 9 10 11 12 3 5</t>
  </si>
  <si>
    <t>Simulink library
D-RisQ</t>
  </si>
  <si>
    <t>Test Generation and Test Prioritization for Simulink Models with Dynamic Behavior</t>
  </si>
  <si>
    <t>All engineering disciplines are founded and rely on models,
 although they may differ on purposes and usages of modeling. Among the
 different disciplines, the engineering of Cyber Physical Systems (CPSs)
 particularly relies on models with dynamic behaviors (i.e., models that
 exhibit time-varying changes). The Simulink modeling platform greatly
 appeals to CPS engineers since it captures dynamic behavior models. It
 further provides seamless support for two indispensable engineering
 activities: (1) automated verification of abstract system models via
 model simulation, and (2) automated generation of system implementation
 via code generation. We identify three main challenges in the
 verification and testing of Simulink models with dynamic behavior,
 namely incompatibility, oracle and scalability challenges. We propose a
 Simulink testing approach that attempts to address these challenges.
 Specifically, we propose a black-box test generation approach,
 implemented based on meta-heuristic search, that aims to maximize
 diversity in test output signals generated by Simulink models. We argue
 that in the CPS domain test oracles are likely to be manual and
 therefore the main cost driver of testing. In order to lower the cost of
 manual test oracles, we propose a test prioritization algorithm to
 automatically rank test cases generated by our test generation algorithm
 according to their likelihood to reveal a fault. Engineers can then
 select, according to their test budget, a subset of the most highly
 ranked test cases. To demonstrate scalability, we evaluate our testing
 approach using industrial Simulink models. Our evaluation shows that our
 test generation and test prioritization approaches outperform baseline
 techniques that rely on random testing and structural coverage.</t>
  </si>
  <si>
    <t>GitHub</t>
  </si>
  <si>
    <t>Test Suite Prioritization for Efficient Regression Testing of Model-Based Automotive Software</t>
  </si>
  <si>
    <t>Up to 80% of the automotive software can be generated from
 models. MATLAB Simulink is a common tool for creation of complex
 combinations of block diagrams and state machines, automated generation
 of executable code, and its deployment on a target ECU. The automotive
 safety standards require extensive testing of the developed models.
 Regression testing should be undertaken every time a model is updated to
 ensure that the modifications do not introduce new faults into the
 previously validated model. A common, time-consuming way is to rerun an
 entire test suite after even minor changes. This paper introduces a new
 method for automatic prioritization of test cases. The method is based
 on two principles: (i) A test case should stimulate an error in an
 updated block and (ii) the stimulated error should propagate to the
 place where it can be detected. The proposed method includes the
 evaluation of input vectors that are provided to updated blocks by each
 test case and a Markov-based stochastic error propagation analysis of
 the model. The application of the method is demonstrated with a Simulink
 model of a gearbox and a test-suite, automatically generated with the
 Reactis Tester.</t>
  </si>
  <si>
    <t xml:space="preserve">https://git.eclipse.org/c/epsilon/org.eclipse.epsilon.git/tree/plugins/org.eclipse.epsilon.emc.simulink
</t>
  </si>
  <si>
    <t>Towards Commoditizing Simulations of System Models Using Recurrent Neural Networks</t>
  </si>
  <si>
    <t>System modeling and simulation plays a crucial role in the
 engineering of large and complex systems from various fields, such as
 industrial automation or power systems. In this paper, we propose a
 method that can be used to easily deploy high fidelity simulations at
 scale, onto various target platforms. Out method is to approximate the
 behavior of the modeled system using a recurrent neural network. We use
 artificial neural networks as they easily lend themselves to high
 performance execution, thus avoiding the need to (manually) translate
 system models (typically a system of differential equations) to
 specialized hardware architectures. Moreover, this approach is generic
 in the sense that it is decoupled from typical modeling and simulation
 tools, such as Matlab Simulink or Dymola. This paper presents a
 proof-of-concept neural network architecture including the methodology
 for training that we used to approximate the behavior of different
 example systems originating from the electrical power systems domain. We
 present our evaluation results mainly regarding accuracy and to a
 certain extent performance on a GPU-based testbed. Furthermore, we
 detail limitations of the used approach and outline potential directions
 for research regarding the general applicability of our method.</t>
  </si>
  <si>
    <t>Towards Stateflow Model Aware Debugging with LLDB</t>
  </si>
  <si>
    <t>only one of the two evaluation models named</t>
  </si>
  <si>
    <t>Using SPIN to Check Nondeterministic Simulink Stateflow Models</t>
  </si>
  <si>
    <t>In this paper, we consider model checking of nondeterministic
 finite state machine. Such a machine can be specified as a Simulink
 Stateflow model, but cannot be directly checked for properties such as
 reach ability. We present tool chains that use SPIN for checking Markov
 state machines given as Simulink state flow models. Existing tools and
 languages as well as new tools introduced here are used in this work.
 Experimental results comparing our approach to a Prism2PROMELA tool are
 resented and demonstrate that our approach is more efficient. We also
 show how a three-valued abstraction can be used to further improve
 checking efficiency.</t>
  </si>
  <si>
    <t>17 18 19</t>
  </si>
  <si>
    <t>Verifying Simulink Stateflow Model: Timed Automata Approach</t>
  </si>
  <si>
    <t>https://doi.org/10.1145/2970276.2970293</t>
  </si>
  <si>
    <t>claimed (link dead)</t>
  </si>
  <si>
    <t xml:space="preserve">
</t>
  </si>
  <si>
    <t>"Three models from the a real project of aviation control systems 
modeling are selected as benchmarks, as most of Simulink models are 
either lack open resources or contain a small-scale of blocks."</t>
  </si>
  <si>
    <t xml:space="preserve">Reza Matinnejad, Shiva Nejati, and Lionel C. Briand. 2017. Automated 
Testing Hybrid Simulink/Stateflow Controllers: Industrial Case Studies. 
In Proceedingsthe 2017 11th Joint Meeting on Foundations of Software 
Engineering (ESEC/FSE 2017). ACM, New York, NY, USA, 938–943. 
https://doi.org/10.1145/3106237.3117770
Reza Matinnejad, Shiva 
Nejati, Lionel C. Briand, and Thomas Bruckmann. 2016. Automated Test 
Suite Generation for Time-continuous Simulink Models.Proceedings of the 
38th International Conference on Software Engineering (ICSE’16). ACM, 
New York, NY, USA, 595–606.
T. Strathmann and J. Oehlerking. 
2015. Verifying Properties of an Electro-Mechanical Braking System. In 
In 1st and 2nd International Workshop on Applied veRification for 
Continuous and Hybrid Systems. 49–56.
Yuan Zhan and John A Clark.
 2008. A search-based framework for automatic testing of MATLAB/Simulink
 models. Journal of Systems and Software 81,(2008), 262–285.
</t>
  </si>
  <si>
    <t xml:space="preserve">seems to be an extended version of 594
https://github.com/aitorarrietamarcos/IST2019Paper.
</t>
  </si>
  <si>
    <t>yes,no,unsure</t>
  </si>
  <si>
    <t>scientists designed, generator algorithm, mutator algorithm, industry partner, open source, other research, Matlab/Simulink-standard, multiple</t>
  </si>
  <si>
    <t xml:space="preserve">Jin X, Deshmukh JV, Kapinski J, Ueda K, Butts K (2014) Powertrain control verification benchmark. In: HSCC 14, pp 253–262
Messner W, Tilbury D. Control tutorials for matlab and simulink. https://www.mathworks.com/academia/courseware/control-tutorials.html
</t>
  </si>
  <si>
    <t>yes,no</t>
  </si>
  <si>
    <t>claimed (not found),claimed (link dead),not accessible</t>
  </si>
  <si>
    <t xml:space="preserve">The MathWorks Inc., DC Motor Simulink Model, http://www.mathworks.com/matlabcentral/fileexchange/11587-dc-motor-model-simulink, 2009. 
Delphi
</t>
  </si>
  <si>
    <t xml:space="preserve">"Having one publicly available case study allows other researchers to compare their work with ours and to replicate our study."
</t>
  </si>
  <si>
    <t>R1 yes</t>
  </si>
  <si>
    <t>Included Papers</t>
  </si>
  <si>
    <t xml:space="preserve">R. Matinnejad, S. Nejati, L. Briand, and T. Bruckmann. Effective test suites for mixed discrete-continuous stateflow controllers. In FSE 2015, pages 84–95, 2015.
R. Matinnejad, S. Nejati, L. Briand, and T. Bruckmann. Automated Test Suite Generation for Time-Continuous Simulink Models. In ICSE 2016, 2016.
</t>
  </si>
  <si>
    <t xml:space="preserve">"Third, automatable test oracles for SL/SF models are not always available in practice."
</t>
  </si>
  <si>
    <t>Simulink distribution</t>
  </si>
  <si>
    <t>http://mclab.di.uniroma1.it/sylvaas</t>
  </si>
  <si>
    <t>R2 yes</t>
  </si>
  <si>
    <t>Delphi Automotive Systems</t>
  </si>
  <si>
    <t xml:space="preserve">R. Matinnejad. Reactis test generation report. https://github.com/shnejati/TSE-Master/blob/master/SLDV-Reactis-TestGenerationReport/
</t>
  </si>
  <si>
    <t xml:space="preserve">https://ch.mathworks.com/help/physmod/sps/examples/transient-analysis-of-a-linear-circuit.html
https://ch.mathworks.com/help/physmod/sps/examples/average-model-of-a-100-kw-grid-connected-pv-array.html
</t>
  </si>
  <si>
    <t>generator algorithm</t>
  </si>
  <si>
    <t>R1 OR R2 yes</t>
  </si>
  <si>
    <t xml:space="preserve"> M. Abadi et. al, TensorFlow: Large-scale machine learning on hetero-
geneous systems, 2015, Software available from tensorflow.org.
</t>
  </si>
  <si>
    <t>NOT AVAILABLE</t>
  </si>
  <si>
    <t>Mathworks</t>
  </si>
  <si>
    <t xml:space="preserve">P. D’Argenio, B. Jeannet, H. Jensen, and K. Larsen, “Reachability analysis of probabilistic systems by successive refinements,” in Proc. 1st Joint International Workshop on Process Algebra and Probabilistic Methods, Performance Modelling and Verification (PAPM/PROBMIV’01), 2001.
V. Shmatikov, “Probabilistic model checking of an anonymity system,” Journal of Computer Security, vol. 12, no. 3/4, pp. 355–377, 2004.
T. Herman, “Probabilistic self-stabilization,” Inf. Process. Lett., vol. 35, no. 2, pp. 63–67, 1990.
</t>
  </si>
  <si>
    <t>Total</t>
  </si>
  <si>
    <t>mutator algorithm</t>
  </si>
  <si>
    <t>together</t>
  </si>
  <si>
    <t>together percentage</t>
  </si>
  <si>
    <t>no+unsure</t>
  </si>
  <si>
    <t>total</t>
  </si>
  <si>
    <t>yes in M no in N</t>
  </si>
  <si>
    <t>yes in R no in S</t>
  </si>
  <si>
    <t>unknown</t>
  </si>
  <si>
    <t>Agreement</t>
  </si>
  <si>
    <t>Agreements by chance</t>
  </si>
  <si>
    <t>Both</t>
  </si>
  <si>
    <t>kappa</t>
  </si>
  <si>
    <t>Both %</t>
  </si>
  <si>
    <t>agreements</t>
  </si>
  <si>
    <t>cases</t>
  </si>
  <si>
    <t>% agreements</t>
  </si>
  <si>
    <t>by researchers</t>
  </si>
  <si>
    <t>Matlab/Simulink</t>
  </si>
  <si>
    <t>multiple sources</t>
  </si>
  <si>
    <t>Incl/Excl: Paper available?</t>
  </si>
  <si>
    <t>Incl/Excl: Are Simulink models used for the evaluation?</t>
  </si>
  <si>
    <t>Full-text available (original or link from GoogleScholar)?</t>
  </si>
  <si>
    <t>Are Simulink models used for evaluation? (If not understandable: no)</t>
  </si>
  <si>
    <t>A Simulink-Based Rapid Prototyping Workflow for Optimizing Software/Hardware Programming</t>
  </si>
  <si>
    <t>The increasing complexity of programming embedded
 applications, such as signal processing and telecommunications, is
 accompanied by a rapid increase of multi- cores requirements in terms of
 speedup and computational power. Further, the software package Simulink
 is widely used in modeling and validating embedded applications.
 However, it is well-known that Simulink applications programming into
 multi- cores is a challenge. In this paper, in order to pass from
 Simulink applications to an efficient multi-cores implementation, we
 propose a rapid prototyping workflow starting from Simulink models to
 code generation. Our proposal allows to automatically transforming
 Simulink to Synchronous Dataflow (SDF) graph followed by an optimal
 schedule. The scheduler permits to determine the optimal number of cores
 and to schedule/map application tasks into the obtained architecture.
 Hence, an efficient and optimal code C is generated. To show the
 efficiency of our proposal, we use as case study the orthogonal
 frequency division multiplexing (OFDM) application. We prove that our
 proposal is efficient and optimal in terms of speedup and code
 generation results.</t>
  </si>
  <si>
    <t>checsdm: A Method for Ensuring Consistency in Heterogeneous Safety-Critical System Design</t>
  </si>
  <si>
    <t>Safety-critical systems are highly heterogeneous, combining
 different characteristics. Effectively designing such systems requires a
 complex modelling approach that deals with diverse components (e.g.,
 mechanical, electronic, software)-each having its own underlying domain
 theories and vocabularies-as well as with various aspects of the same
 component (e.g., function, structure, behaviour). Furthermore, the
 regulated nature of such systems prescribes the objectives for their
 design verification and validation. This paper proposes checsdm, a
 systematic approach, based on Model-Driven Engineering (MDE), for
 assisting engineering teams in ensuring consistency of heterogeneous
 design of safety-critical systems. The approach is developed as a
 generic methodology and a tool framework, that can be applied to various
 design scenarios involving different modelling languages and different
 design guidelines. The methodology comprises an iterative three-phased
 process. The first phase, elicitation, aims at specifying requirements
 of the heterogeneous design scenario. Using the proposed tool framework,
 the second phase, codification, consists in building a particular tool
 set that supports the heterogeneous design scenario and helps engineers
 in flagging consistency errors for review and eventual correction. The
 third phase, operation, applies the tool set to actual system designs.
 Empirical evaluation of the work is presented through two executions of
 the checsdm approach for the specific cases of a design scenario
 involving a mix of UML, Simulink and Stateflow, and a design scenario
 involving a mix of AADL, Simulink and Stateflow. The operation phase of
 the first case was performed over three avionics systems and the
 identified inconsistencies in the design models of these systems were
 compared to the results of a fully manual verification carried out by
 professional engineers. The evaluation also includes an assessment
 workshop with industrial practitioners to examine their perceptions
 about the approach. The empirical validation indicates the feasibility
 and cost-effectiveness" of the approach. Inconsistencies were</t>
  </si>
  <si>
    <t>Mehmet Turan; Janschek</t>
  </si>
  <si>
    <t>ErrorSim: {A} Tool for Error Propagation Analysis of Simulink Models</t>
  </si>
  <si>
    <t>Highly-Optimizing and Multi-Target Compiler for Embedded System Models: C++ Compiler Toolchain for the Component and Connector Language EmbeddedMontiArc</t>
  </si>
  <si>
    <t>https://doi.org/10.1145/3239372.3239388</t>
  </si>
  <si>
    <t>Identifying Instances of Model Design Patterns and Antipatterns Using Model Clone Detection</t>
  </si>
  <si>
    <t>Integration of Simulink, MARTe and MDSplus for rapid development of real-time applications</t>
  </si>
  <si>
    <t>http://www.sciencedirect.com/science/article/pii/S0920379615002197</t>
  </si>
  <si>
    <t>Simulink is a graphical data flow programming tool for modeling and simulating dynamic systems. A component of Simulink, called Simulink Coder, generates C code from Simulink diagrams. MARTe is a framework for the implementation of real-time systems, currently in use in several fusion experiments. MDSplus is a framework widely used in the fusion community for the management of data. The three systems provide a solution to different facets of the same process, that is, real-time plasma control development. Simulink diagrams will describe the algorithms used in control, which will be implemented as MARTe GAMs and which will use parameters read from and produce results written to MDSplus pulse files. The three systems have been integrated in order to provide a tool suitable to speed up the development of real-time control applications. In particular, it will be shown how from a Simulink diagram describing a given algorithm to be used in a control system, it is possible to generate in an automated way the corresponding MARTe and MDSplus components that can be assembled to implement the target system.</t>
  </si>
  <si>
    <t>Model predictive control of time-delay systems with measurable disturbance compensation</t>
  </si>
  <si>
    <t>Many processes in industry exhibit time-delay in their dynamic
 behavior. Time-delay is mainly caused by the time required to transport
 energy, information or mass, but it can be caused by processing time as
 well. There are also many cases when compensation of measurable
 disturbance is required. In light of these facts, the goal of this paper
 is to design predictive algorithm for control of time-delayed systems
 with the possibility of measurable disturbance compensation. Basically
 this paper deals with the essential principles of model predictive
 control (MPC), design process of the predictive controller and
 calculation of control law. The next section describes verification of
 designed regulator which was verified in MATLAB/SIMULINK and this
 algorithm was also tested by a real-time control of an experimental
 laboratory heat exchanger.</t>
  </si>
  <si>
    <t>Plug and Play with a QoV Model</t>
  </si>
  <si>
    <t>https://doi.org/10.5220/0005440202770284</t>
  </si>
  <si>
    <t>Schedulability Analysis and Software Synthesis for Graph-Based Task Models with Resource Sharing</t>
  </si>
  <si>
    <t>Currently the main approaches to model-based design of
 embedded software rely on the synchronous paradigm where the executions
 of software components are either statically ordered or enforced using
 predefined orderings e.g. Simulink diagrams. However, these approaches
 may result in resource over provisioning and inflexibility e.g. adding a
 new function block may require re-designing the whole system. To
 overcome these drawbacks, we use a dynamic approach allowing
 multi-tasking implementation of software components using real-time
 tasks. The challenge is run-time scheduling and schedulability analysis
 of real-time tasks with inter-task communication (i.e. resource
 sharing). In this paper, we use a graph-based task model (DRT developed
 in previous work) to describe software components as a system of
 real-time tasks sharing not only a uniprocessor but also non-preemptive
 resources e.g. accesses to shared data. However, timing analysis for
 such general task model with mixed execution of preemptive and
 non-preemptive jobs is yet to be developed. As the main technical
 contribution, we present an exact schedulability test for task systems
 containing both preemptive and non-preemptive computation jobs with
 experimental evaluations showing the efficiency of our approach for
 realistic workload such as the engine control applications. We also
 present an approach to generate event-triggered Ada programs from
 analyzed design models.</t>
  </si>
  <si>
    <t>Teaching Tool for a Control Systems Laboratory Using a Quadrotor as a Plant in MATLAB</t>
  </si>
  <si>
    <t>This paper presents a MATLAB-based application to teach the
 guidance, navigation, and control concepts of a quadrotor to
 undergraduate students, using a graphical user interface (GUI) and 3-D
 animations. The Simulink quadrotor model is controlled by a proportional
 integral derivative controller and a linear quadratic regulator
 controller. The GUI layout's many components can be easily programmed to
 perform various experiments by considering the simulation of the
 quadrotor as a plant; it incorporates control systems (CS) fundamentals
 such as time domain response, transfer function and state-space form,
 pole-zero location, root locus, frequency domain response, steady-state
 error, position and disturbance response, controller design and tuning,
 unity, and the use of a Kalman filter as a feedback sensor. 3-D
 animations are used to display the quadrotor flying in any given
 condition selected by the user. For each simulation, users can view the
 output response in the form of 3-D animations, and can run time plots.
 The quadrotor educational tool (QET) helps students in the CS laboratory
 understand basic CS concepts. The QET was evaluated based on student
 feedback, grades, satisfaction, and interest in CS.</t>
  </si>
  <si>
    <t>Understanding and Improving Cyber-Physical System Models and Development Tools</t>
  </si>
  <si>
    <t>Recent years have seen an increasing interest in understanding
 and analyzing cyber-physical system (CPS) models and their development
 tools. Existing work in this area is limited by the lack of an open
 corpus of CPS models, which we aim to address by building the by-far
 largest curated corpus of CPS artifacts. Next, to address the
 safety-critical aspect of CPS development tools, we discuss the design
 and evaluation of the very first differential testing framework for
 arbitrary CPS tool chain. We identify challenges unique to commercial
 CPS tool chain testing and present a tool implementation which has
 already found 9 new, confirmed bugs in Simulink, the most widely used
 CPS development tool.</t>
  </si>
  <si>
    <t>Using the SCADE Toolchain to Generate Requirements-Based Test Cases for an Adaptive Cruise Control System</t>
  </si>
  <si>
    <t>In the last years, model-driven engineering has gained a lot
 of traction, especially in industrial domains, such as automotive or
 avionics. Various tools which support model-driven engineering, e.g.
 SCADE or MATLAB/Simulink, have developed over the years in fully fledged
 integrated development environments, with strong capabilities for the
 modeling of complex software systems. Model-driven engineering tools are
 mature enough so that the model created with them are amenable to formal
 analysis for the purpose of verification and validation. Acceptance
 testing is a validation method by which a system is tested extensively
 against legal and customer requirements, before it is allowed in series
 production. Due to the inherent complexity of automotive systems, large
 requirements catalogues have become usual in this domain. Checking that
 a complex automotive software system conforms to an extensive
 requirements catalogue is a task which cannot be managed manually
 anymore. In this paper, we design a workflow for test engineers to
 construct test cases from formalized requirements and examine the
 quality of tests via mutant testing within the SCADE toolchain. We
 construct an academic case study based on a prototypical adaptive cruise
 control system and evaluate our workflow on it. We report on results and
 lessons learned.</t>
  </si>
  <si>
    <t>Variability Mining of State Charts</t>
  </si>
  <si>
    <t>https://doi.org/10.1145/3001867.3001875</t>
  </si>
  <si>
    <t>Workflow for multi-core architecture: From MATLAB/Simulink models to hardware mapping/scheduling</t>
  </si>
  <si>
    <t>Programming multicore based Digital Signal Processors (DSP)
 becomes increasingly complex. This complexity is related to the rapid
 evaluation of Telecommunication and multimedia systems accompanied by a
 rapid increase of user requirements in terms of latency, power
 computation, consumption, etc. Workflow showed to be a successful
 approach for programming the applications based on multi-cores DSP
 platforms. The main goal of this work is the design of a
 hardware/software system in an automated manner. In this paper, we
 present our proposed workflow taking as entry point a MATLAB/Simulink
 application. This workflow allows an automatic transformation from a
 Simulink model to synchronous dataflow (SDF) model, followed by a
 mapping and scheduling steps in order to obtain the C code to be
 executed by each core within the designed platform. Our approach is
 based on the synchronous and hierarchical behaviour of both Simulink and
 SDF, aiming to simplify the generation of a compatible C code. We
 present also a performance analysis to find an optimal number of cores
 to be used for a configured MIMO OFDM LTE that we give as example.</t>
  </si>
  <si>
    <t>Downloads</t>
  </si>
  <si>
    <t>no/unsure eval paper</t>
  </si>
  <si>
    <t>paper NA</t>
  </si>
  <si>
    <t>Included</t>
  </si>
  <si>
    <t xml:space="preserve">Abstract
</t>
  </si>
  <si>
    <t xml:space="preserve">Incl/Excl: Title/Abstract: SE Problem/Tool for Simulink?
</t>
  </si>
  <si>
    <t>Incl/Excl: Title/Abstract: Evaluation included?</t>
  </si>
  <si>
    <t>Read title and abstract, to determine if paper will be included in further analysis. Is a SE problem in/with Simulink solved or is a tool on top of Simulink built?</t>
  </si>
  <si>
    <t>Read title and abstract, to determine if paper will be included in further analysis. Is the solution evaluated?</t>
  </si>
  <si>
    <t>yes,no (solution for specific problem),no</t>
  </si>
  <si>
    <t>yes,no (no evaluation mentioned),no</t>
  </si>
  <si>
    <t>Designing a controller for balancing a robotic structure""</t>
  </si>
  <si>
    <t>This article presents the design of a fuzzy controller for the
 balance of a robotic structure (inverted pendulum system). The
 methodology uses the fundamental concepts of fuzzy logic for the design
 of the controller of the Mamdani type, which is implemented on the
 non-linear model of the system and different perturbations are applied
 in order to evaluate the capabilities of the controller. It's simulated
 to obtain the behavior of the system with Matlab / Simulink. The fuzzy
 algorithm is recorded in the ATMega 328 microcontroller using the EFLL
 library, and it's implemented in the robotic structure so that it
 operates by switching the control signals depending on the region of
 operation and to verify its robustness and efficiency, perturbations are
 applied in the control signal. Finally the tests are carried out in the
 structure and the responses to different disturbances are shown.</t>
  </si>
  <si>
    <t>no (solution for specific problem)</t>
  </si>
  <si>
    <t>2. Dynamic Thermal Management System Modeling of a More Electric Aircraft (2008-01-2886)</t>
  </si>
  <si>
    <t>https://ieeexplore.ieee.org/document/8504789</t>
  </si>
  <si>
    <t>Advancements in electrical, mechanical, and structural design
 onboard modern more electric aircraft have added significant stress to
 the thermal management systems (TMS). A thermal management system level
 analysis tool has been created in MATLAB/Simulink to facilitate rapid
 system analysis and optimization to meet the growing demands of modern
 aircraft. It is anticipated that the tracking of thermal energy through
 numerical integration will lead to more accurate predictions of worst
 case TMS sizing conditions. In addition, the nonproprietary nature of
 the tool affords users the ability to modify component models and
 integrate advanced conceptual designs that can be evaluated over
 multiple missions to determine the impact at a system level.</t>
  </si>
  <si>
    <t>A bacterial foraging algorithm optimized fuzzy logic for power control of code division multiple access cellular systems</t>
  </si>
  <si>
    <t>This research focuses on the application of the bio-inspired
 bacterial foraging algorithm (BFA)1, an effective computational tool
 among other bio-inspired optimization techniques1. The BFA mimics nature
 and checkmates the impending problems of local optimum associated with
 classical procedures like steepest descent and Conjugate methods. It was
 used here to optimize fuzzy logic controller parameters for control of
 power in the reverse link of DS-CDMA cellular system over the fading
 channel. The cellular structure assumed consists of 19 hexagonally
 shaped cells with BS at the centre of each cell having equal users while
 mobile units transmit equal power at 1watt maximum. A closed-loop
 feedback model of the communication link was designed and computer
 simulations conducted using Matlab-Simulink tool box. The developed
 model was used to compute and simulate the gain links, total system
 interference power and outage probability in the context of Energy per
 bit to interference ratio (E0/I0) and AWGN. The simulation results have
 shown that the BFA tuned fuzzy controller improved the signal reception
 with respect to steady state error, minimum peak overshoot and shows a
 slower rate outage probability with respect to increasing number of
 users. Doppler effects due to mobility of the mobile user have also been
 evaluated. These results have great impact generally on the improvement
 of system Quality of Service (QoS) in terms of system capacity and
 minimized outage probability rate.</t>
  </si>
  <si>
    <t>A bidirectional LLC-C Resonant DC-DC Converter Based on Normalized Symmetry Resonant Tank</t>
  </si>
  <si>
    <t>http://www.sciencedirect.com/science/article/pii/S2405896318326247</t>
  </si>
  <si>
    <t>A bidirectional LLC-C resonant converter with a normalized symmetry resonant tank is proposed for energy storage system. In the proposed LLC-C converter, two auxiliary switches are added to provide bypass path for each resonant capacitor. In either forward or backward operating mode, the converter can work as traditional LLC resonant converter, which has more methods to analysis and design. In addition, a design procedure is introduced to optimally design the LLC-C converters. An accurate algorithm based on enumeration of the ratio of two resonant inductors is introduced to find the required peak gain at the full load. Several design options can be evaluated and the optimal one can be selected for respective applications. At last, a simulation was performed with Simulink to verify the usability of the proposed topology and the effectiveness of the proposed design method.</t>
  </si>
  <si>
    <t>A combined impedance-PD approach for controlling a dual-arm space manipulator in the capture of a non-cooperative target</t>
  </si>
  <si>
    <t>http://www.sciencedirect.com/science/article/pii/S0094576517301935</t>
  </si>
  <si>
    <t>In the near future robotic systems will be playing an increasingly important role in space applications such as repairing, refueling, re-orbiting spacecraft and cleaning up the increasing amount of space debris. Space Manipulator Systems (SMSs) are robotic systems made of a platform (which has its own actuators such as thrusters and reaction wheels) equipped with one or more deployable arms. The present paper focuses on the issue of maintaining a stable first contact between the arms terminal parts (i.e. the end-effectors) and a target satellite, before the actual grasp is performed. The selected approach is a modified version of the Impedance Control algorithm, in which the end-effector is controlled in order to make it behave like a mass-spring-damper system regardless of the reaction motion of the base, so to absorb the impact energy. The usual approach consists in considering a point mass target and one-dimensional contact dynamics; however, the contact between the chaser and the target could generate a perturbation on the attitude of the target. On account of this, in the present work a more realistic scenario, consisting in a 2D rigid target and a relevant 2D contact dynamics, is considered. A two-arm configuration of the SMS is modelled and its effectiveness analyzed. The performance of the proposed control architecture is evaluated by means of a co-simulation involving the MSC Adams multibody code (for describing the dynamics of the space robot and target) together with Simulink (for the determination of the control actions). The co-simulation is a particularly useful tool to implement robust control applied to detailed dynamic systems. Several numerical results complete the work.</t>
  </si>
  <si>
    <t>A comparative study of EMI generated by PWM techniques in HEV and EV</t>
  </si>
  <si>
    <t>The hybrid electrical vehicle (HEV) and the electrical vehicle
 (EV) use for propulsion a three-phase electrical machine, a voltage
 source inverter (VSI), and a battery with the nominal voltage up to
 400V. The VSI is supplied by the high voltage battery which has
 connected in parallel a DC link capacitor. The switching of VSI
 semiconductors is the most important generator of harmonics in currents
 and voltages, and this represents the main source of electromagnetic
 interference (EMI). This paper presents the spectral analysis of phase
 currents and phase voltages for several types of PWM techniques. The
 analysis also evaluates the available transferred power, efficiency, and
 algorithm complexity. The results of the study are obtained using
 Matlab/Simulink simulation environment. It is chosen a static model of
 the electrical machine. Thus, the phase currents can be computed from
 imposed phase voltages and electrical machine characteristics. It is
 presented the influence in DC link harmonics of supplied voltage level
 and DC link capacitance corroborated with different PWM techniques.</t>
  </si>
  <si>
    <t>A comparative study of two simulation tools for the technical feasibility in terms of modeling district heating systems: An optimization case study</t>
  </si>
  <si>
    <t>http://www.sciencedirect.com/science/article/pii/S1569190X18301813</t>
  </si>
  <si>
    <t>District heating dynamic models arise as an alternative approach to in-situ experimental investigations. The main advantage of dynamic modeling and simulation is the possibility to avoid technical and operational risks that might occur during in-situ experimental investigations (e.g. heat demand is not met, damages in the energy systems etc.). Within this study, the authors present two models for an existing district heating system in Cottbus, Germany. One model is developed using the tool EBSILON Professional, while the other one is developed using the Simscape toolbox for physical modeling in Matlab/Simulink. The models were experimentally validated against measured data from the considered district heating system. The results show that the Simscape model has a better fit and better response than the EBSILON model. Yet, some discrepancies were found between the measured and the simulated data and, therefore, the uncertainties of the models were addressed. A comparative study between both tools is presented. The EBSILON models permit only unidirectional flow, whereas the Simscape toolbox permits reverse flow. Nevertheless, the EBSILON model outperforms the Simscape model in computation time. In addition, this study presents an approach for dynamic thermo-hydraulic modeling of district heating networks. This approach is utilized to examine the role of district heating networks as heat storage as an optimization configuration. The numerical results show less start-ups for additional heat sources. Yet, higher heat losses from the network are observed due to the installation of unburied pipelines.</t>
  </si>
  <si>
    <t>A comprehensive comparison of different MPPT techniques for photovoltaic systems</t>
  </si>
  <si>
    <t>http://www.sciencedirect.com/science/article/pii/S0038092X14005428</t>
  </si>
  <si>
    <t>This paper aimed to study the behavior of different maximum power point tracking (MPPT) techniques applied to PV systems. In this work, techniques such as hill climbing (HC), incremental conductance (INC), perturb-and-observe (P&amp;O), and fuzzy logic controller (FLC) are assessed. A model of PV module and DC/DC boost converter with the different techniques of MPPTs was simulated using PSIM and Simulink software. Co-simulation between PSIM and Simulink software packages is used to establish FLC MPPT technique. The co-simulation is done to take advantage of each program to handle certain part of the system. The response of the different MPPT techniques is evaluated in rapidly changing weather conditions. The results indicate that, FLC performed best among compared MPPT techniques followed by P&amp;O, INC, and, HC MPPT techniques in both dynamic response and steady-state in most of the normal operating range.</t>
  </si>
  <si>
    <t>A continuous actor-critic Maximum Power Point Tracker applied to low power wind turbine systems</t>
  </si>
  <si>
    <t>This paper aims to present an application of a continuous
 states and actions actor-critic algorithm based on artificial neural
 networks function approximations, capable of tracking the maximum power
 point of a wind turbine system. The application does not use any
 mechanical sensor for wind. The proposed system is composed of a three
 phasic permanent magnet synchronous generator of 1 kW, a diode
 rectifier, a Boost converter and a resistive load. The algorithm
 consists of two Multi-layer Perceptron Neural Networks (NN) witch
 approximate the state value function and the DC bus voltage reference,
 the power signal feedback adjusts NN parameters through backpropagation
 algorithm. To validate the proposed algorithm, simulations using average
 models of the system are made on Simulink/Matlab software with different
 wind speed profiles. A wind turbine emulator test bench using a DC motor
 to emulate the torque made by the wind on the generator rotor provides
 experimental results Over more dynamic wind profiles tested, the
 proposed MPPT algorithm response overcomes the classic P&amp;O.</t>
  </si>
  <si>
    <t>A Critical Evaluation of Advanced Multi-Carrier Modulation Scheme for 15-Level Inverter via PSO-PID Controller</t>
  </si>
  <si>
    <t>http://www.sciencedirect.com/science/article/pii/S221201731630024X</t>
  </si>
  <si>
    <t>Particle swarm optimizing mechanism has been shown as a fruitful problem solving tool in a global optimization areas. So far, most of this algorithm is working properly by utilizing an imperative learning pattern, which process the all swarms utilizes in the unique strategy. The grid integrated system is interpretation of stand-by module to co-generation scheme; it combines a PV/FC arrangement with a high recognized power conditioning. Utilization of high voltage gain power conditioning units which plays a crucial role in a grid connected system with a single module. The module ranges from 100V to 300V getting from 10V to 40V input, then incorporated to micro-grid system via proposed asymmetrical inverter with PSO-PID controller. The formal tuning of the PID controller generates an unreasonable peak over-shoot; more error content will be counteracting by meta-heuristics approaches by a swarm optimizer. This controller forecasts the optimal modulation index &amp; switching angles for attaining enhanced output voltages, in-limit THD resolution &amp; averts the sudden variations. In this behaviour, the proposed scheme provides perfect sinusoidal grid voltages which are in-phase with the current, good harmonic limitation values by using PSO-PID controller. A simulink model is implemented to validate the appearance of proposed 15-level asymmetrical inverter topology with PSO-PID controller by advanced modulation schemes using Matlab/Simulink platform &amp; results are conferred.</t>
  </si>
  <si>
    <t>A Curated Corpus of Simulink Models for Model-Based Empirical Studies</t>
  </si>
  <si>
    <t>https://doi.org/10.1145/3196478.3196484</t>
  </si>
  <si>
    <t>A Data-Driven Residual-Based Method for Fault Diagnosis and Isolation in Wind Turbines</t>
  </si>
  <si>
    <t>In order to improve the reliability of wind turbines, avoid
 serious accidents, and reduce operation and maintenance costs, it is
 important to effectively detect early faults of wind turbines operating
 in harsh environment. This paper proposes a data-driven fault diagnosis
 and isolation method for wind turbines, which implements long short-term
 memory networks for residual generator and applies the random forest
 algorithm for decision making. The method has been evaluated in a wind
 turbine benchmark Simulink model, in comparison with four model-based
 algorithms and four data-driven methods, and the results have shown that
 the proposed method achieves the highest accuracy. Moreover, extensive
 evaluation has been conducted to analyze the robustness of proposed
 method, and the experimental results have verified the stability of the
 proposed method in diagnosis of wind turbine faults.</t>
  </si>
  <si>
    <t>A Decentralized Robust Mixed $H_2/ H_\infty $ Voltage Control Scheme to Improve Small/Large-Signal Stability and FRT Capability of Islanded Multi-DER Microgrid Considering Load Disturbances</t>
  </si>
  <si>
    <t>This paper presents a decentralized robust mixed H2/H∞ control
 strategy for autonomous/islanded multidistributed energy resources
 (multi-DER) voltage-sourced converter based microgrids. The power
 management system specifies voltage set points for local controllers and
 the frequency of each DER unit is specified by hierarchical droop-based
 control structure. A robust mixed H2/H∞ control system is designed for
 set point tracking and disturbance rejection, and also improves
 fault-ride through capability of microgrid and enhances its performance
 for small-and large-signal disturbances and nonlinear loads. Unlike some
 of the previous research works, here the load current is modeled as the
 disturbance. The controller design problem is formulated by a set of
 linear matrix inequalities and then solved as a multi-objective
 optimization problem. Fuzzy decision making tool is used to choose the
 best tradeoff solution for robust mixed H2/H∞ controller design problem.
 The theoretical concept of the proposed robust mixed H2/H∞ control
 strategy, including the mathematical modeling of microgrid, basic lemma,
 and controller design procedure, is outlined. To demonstrate the
 effectiveness of the proposed robust control scheme, offline time-domain
 simulation studies are performed on a microgrid consisting of three DERs
 with local loads in MATLAB/Simulink environment and also results are
 experimentally verified by OPAL-RT real-time digital simulator.</t>
  </si>
  <si>
    <t>A digitally self-calibration method with recursive DFT algorithm for 12-bit SAR ADC realization</t>
  </si>
  <si>
    <t>This paper presents a digitally self-calibration method with a
 recursive discrete Fourier transform (RDFT) algorithm for successive
 approximation (SAR) analog-to-digital converters (ADCs). A behavior
 model of 12-bit SAR ADC based on Matlab Simulink is proposed to combine
 with the compensation algorithm and digital input testing signal. In
 addition, the SAR ADC error caused by 1% capacitor mismatch of the DAC
 array is also built for evaluation of the real radixes of the DAC
 capacitor array. The proposed digital calibration method utilizes a RDFT
 to detect the third harmonic distortion value and to evaluate the error
 factor by using the calibration formula. Then, the error factor is
 applied to generate a new digital output code for the targeted SAR ADC.
 Under the sampling rate of 126.26 S/s, the simulation results reveals
 the third harmonic distortion is -47.98 dB before calibration and -84.34
 dB after calibration with 1% capacitor mismatch. In addition, the SNDR
 and ENOB can be enhanced to 20.9 dB and 3.52 bit, respectively.
 Therefore, the proposed method can be adopted to enhance the performance
 of the ADC for various applications in the future.</t>
  </si>
  <si>
    <t>A Direct Redundancy Approach to Fault-Tolerant Control of BLDC Motor With a Damaged Hall-Effect Sensor</t>
  </si>
  <si>
    <t>Often for a closed-loop operation of a brushless direct
 current (BLDC) motor, Hall-effect sensors are used and recently there
 have been a number of discussions on Fault-Tolerant Control (FTC) of the
 BLDC motor for a defective Hall-effect sensor. However, so far, direct
 redundancy based approach for FTC of BLDC motor for a position sensor
 fault is not presented. This paper contributes a direct redundancy based
 method by utilizing redundant Hall-effect sensors for FTC of a BLDC
 motor. Redundant Hall-effect sensors generate additional transitions
 resulting in faster fault detection. To verify the proposed idea,
 MATLAB/Simulink model is developed, and the simulation results are
 presented by programing a MATLAB function block acting as a
 fault-tolerant controller. Furthermore, the algorithm is implemented
 into the MicroLabBox for experimental validation, and the results are
 discussed.</t>
  </si>
  <si>
    <t>A Discrete-Event and Hybrid Simulation Framework Based on SimEvents for Intelligent Transportation System Analysis ⁎⁎Supported in part by NSF under grants ECCS-1509084, CNS-1645681, and IIP-1430145, by AFOSR under grant FA9550-15-1-0471, by DOE under grant DOE-46100, by MathWorks and by Bosch.</t>
  </si>
  <si>
    <t>http://www.sciencedirect.com/science/article/pii/S2405896318306505</t>
  </si>
  <si>
    <t>Intelligent transportation systems combine physical elements with cyber components based on information and communication technologies and the use of control methodologies for Connected Automated Vehicles (CAVs). Intelligent transportation systems, therefore, contain event-driven dynamics along with time-driven dynamics. The hybrid nature of such systems motivates the development of new simulation platforms in order to test and evaluate their effectiveness. A discrete-event and hybrid simulation framework based on SimEvents is introduced within which these systems can be studied at the microscopic level. This framework enables users to apply different control strategies as well as communication protocols for CAVs and to carry out performance analysis of proposed algorithms by authoring customized discrete-event and hybrid systems that include various design paradigms such as entity flow, graphical programming, and object-oriented programming in MATLAB®. These paradigms provide users with the flexibility to select or combine modeling elements for achieving complex goals as the demonstrated scenarios in the paper illustrate. The framework spans multiple toolboxes including MATLAB, Simulink®, and SimEvents®.</t>
  </si>
  <si>
    <t>A dynamic model of a passively cooled small modular reactor for controller design purposes</t>
  </si>
  <si>
    <t>http://www.sciencedirect.com/science/article/pii/S0029549315001545</t>
  </si>
  <si>
    <t>An analytical dynamic model for a passively cooled small modular reactor (SMR) is developed using a state-variable lumped parameter approach. Reactor power is represented by the generation time formulation of the point kinetics equations with a single combined neutron precursor group. The heat transfer process in the core is described via an overall heat transfer coefficient by defining two coolant lumps paired to a single fuel lump. In addition, a thermal–hydraulics model for single-phase natural circulation is incorporated. For the helical-coil steam generator, a moving-boundary model including subcooled, two-phase, and superheated regions is utilized. Finally, the hot leg riser and downcomer regions are expressed by first-order lags. The performance of the overall system described by ordinary differential equations (ODEs) is evaluated by the Simulink dynamic environment and directly using a MATLAB ODE solver recommended for stiff systems. Simulation results based on NuScale SMR design data show that the initial steady-state values for 100% power are within range of the design data and the model can predict the system dynamics due to typical perturbations, e.g., control rod movement and change in feedwater mass flow rate and temperature. The model developed in this work can be utilized as a foundation for designing and testing a suitable control algorithm for reactor thermal power.</t>
  </si>
  <si>
    <t>A Fast Realization Method of Fuzzy PID Control for DC Motor</t>
  </si>
  <si>
    <t>DC motor is widely used in various fields for its good
 starting and speed regulating characteristics. In many cases, it is
 necessary to control the speed of the motor accurately. Although the
 conventional PID control algorithm can solve most of the control
 problems, the conventional PID control algorithm also has many defects,
 for example, parameters cannot adapt to the change of the model. The
 fuzzy control does not rely on the mathematical model of the control
 system, and simulates the control experience of human control, which has
 high robustness. In this paper, the fuzzy control is combined with the
 conventional PID control to control the speed of the DC motor. PID
 parameters are adaptively obtained by fuzzy control rules. The control
 system model is set up in Simulink, and the control algorithm is
 deployed on the hardware platform through the automatic code generation.
 Through the hardware-in-the-loop (HIL) experiment, the algorithm is
 quickly verified.</t>
  </si>
  <si>
    <t>A flexible control allocation method for terminal understeer mitigation</t>
  </si>
  <si>
    <t>This paper addresses the problem of terminal understeer of a
 road vehicle. The scenario is considered when a vehicle enters a curve
 with excessive speed and the aim is to apply automatic chassis control
 to prevent the vehicle from drifting out of the lane. In a previous
 study, the optimization problem is formulated as the minimization of
 maximum path off-tracking and the optimal response of a particle model
 is in the form of a parabolic path recovery (PPR) where the acceleration
 vector is fixed in the global frame. A recently developed model based
 control method the Modified Hamiltonian Algorithm (MHA) uses this
 acceleration information as a reference for control allocation to each
 wheel. The controller is developed using a simplified 3DOF vehicle model
 in Matlab and Simulink environment. In this paper, we consider using a
 high fidelity model in CarMaker to verify the control performance. It is
 of particular interest to see how well the chassis control can deal with
 the inherent understeer and oversteer qualities of the vehicle. Hence in
 this paper we evaluate the ability of an active safety system to
 overcome the mechanical limitations of the vehicle.</t>
  </si>
  <si>
    <t>A Fully Adaptive Lattice-based Notch Filter for Mitigation of Interference in GPS</t>
  </si>
  <si>
    <t>Intentional interference presents a major threat to the
 operation of the Global Navigation Satellite Systems. Adaptive notch
 filtering provides an excellent countermeasure and deterrence against
 narrowband interference. This paper presents a comparative performance
 analysis of two adaptive notch filtering algorithms for GPS specific
 applications which are based on Direct form Second Order and
 Lattice-Based notch filter structures. Performance of each algorithm is
 evaluated considering the ratio of jamming to noise density against the
 effective signal to noise ratio at the output of the correlator. A fully
 adaptive lattice notch filter is proposed, which is able to
 simultaneously adapt its coefficients to alter the notch frequency along
 with the bandwidth of the notch filter. The filter demonstrated a
 superior tracking performance and convergence rate in comparison to an
 existing algorithm taken from the literature. Moreover, this paper
 describes the complete GPS modelling platform implemented in Simulink
 too.</t>
  </si>
  <si>
    <t>A Game Theoretic Four-Stage Model Predictive Controller for Highway Driving</t>
  </si>
  <si>
    <t>We develop a game theoretic model predictive controller
 (GTMPC) for autonomous driving in highway traffic. The hierarchical
 GTMPC uses game theory as the basis for its high-level controller by
 continuously playing games with the surrounding vehicles, which we call
 game candidate vehicles (GCV), to evaluate options. We pose the lane
 change situation in highway driving as Stackelberg game, where subject
 vehicle's (SV) strategies are the proper times to initiate/complete a
 lane change and the corresponding trajectories, and GCV's strategies are
 defined as accelerations and lane decisions. To capture SV's actual
 on-road benefit, we define SV's payoff as the negative of the cost
 function of the model predictive controller (MPC). GCV's payoff
 considers three factors including her position, headway and speed. A
 four-stage hybrid MPC is established as the low-level controller that
 controls both SV's longitudinal position and lane decision. To validate
 the effect of the controller, we implemented it into a virtual highway
 environment built in MATLAB SIMULINK. We first tested the controller's
 performance in a normal driving scenario against programmed traffic
 vehicles. Then we conducted a human-in-the-loop simulation in a
 mandatory lane change (MLC) scenario. The simulations showed that GTMPC
 is able to well predict surrounding vehicle's behavior during the
 interaction and make reasonable decisions in different situations even
 at the presence of human driver.</t>
  </si>
  <si>
    <t>A Generic approach of modelling perturbation of Mechanical Systems: Concept with Bond Graph</t>
  </si>
  <si>
    <t>Recently, relevant innovation was made in the industry and
 then more constraints were raised to maintain and keep reliable complex
 systems, which they are by definition hard to expect their performance
 by traditional tools of diagnosis and monitoring. Many authors are
 focused on the importance of simulation in the conception stage of
 equipment and then the possibility to check their internal interaction
 before their official operation. One of the powerful tools in modelling
 multi-energy system is the Bond Graph (BG) kind of model based on the
 transmission of energy by using only graphical arrows based on the
 connections of power. This work discusses the different concept of using
 BG in relation with perturbation of mechanical systems, and then we make
 three laws of their behaviors. A case study of a mass-spring system is
 discussed and illustration is presented with Simulink Matlab tool.</t>
  </si>
  <si>
    <t>A hybrid approach for optimal location and capacity of UPFC to improve the dynamic stability of the power system</t>
  </si>
  <si>
    <t>http://www.sciencedirect.com/science/article/pii/S1568494616304902</t>
  </si>
  <si>
    <t>In this document, the Firefly Algorithm (FA) and Cuckoo Search (CS) algorithm based on optimal location and the capacity of UPFC to improve the dynamic stability of the power system are proposed. The novelty of the proposed method is exemplified in the improved searching ability, random reduction and reduced complexity. In this regard, the generator fault affects the system dynamic stability constraints such as voltage, power loss, real and reactive power. Here, the FA technique optimizes the maximum power loss line as the suitable location of the UPFC. The affected location parameters and dynamic stability constraints are restored into secure limits using the optimum capacity of the UPFC, which in turn, has been optimized with reduced cost by using the CS algorithm. The attained capacity of the UPFC has been located in the affected location and the power flow of the system analyzed. The proposed method is implemented in the MATLAB/Simulink platform and tested under IEEE 30 and IEEE 14 standard bench mark system. The proposed method performance is evaluated by comparison with those of different techniques such as ABC-GSA, GSA-Bat, Bat-FA and CS algorithms. The comparison results invariably prove the effectiveness of the proposed method and confirm its potential to solve the related problems.</t>
  </si>
  <si>
    <t>A hybrid experimental drive concept of permanent magnet linear direct actuator servoed to a ship's hydraulic rudder</t>
  </si>
  <si>
    <t>The use of linear machines (LMs) is increasing in research and
 industry fields. All kinds of LMs are studied: synchronous, induction,
 flux switching. Research is leading to overcome the known drawbacks of
 all these machines. Anyway the use of innovative direct-drive solutions
 are under study to obtain more efficient energy conversion, such as for
 marine field. As alternative to classical systems, linear force can be
 used to obtain a more efficient plant. Hydraulic drives used on board
 ship to empower rudders, stabilizing fins, anchor winches, etc., are
 often characterized by low efficiencies, heavy maintenance, frequent oil
 leaks and large weight and size. To overcome these drawbacks, an
 oil-free inverter-fed alternative drives can be conceived. In this paper
 a concept design of full-scale permanent magnet linear synchronous motor
 directly coupled to a twin rudder on board ship is presented, used as a
 servo-motor. A complete model of the electro-mechanic-hydraulic system
 in Simulink environment was built. Several simulations are performed to
 evaluate the servo-assistance capabilities. The results show the
 effectiveness of the electromagnetic drive servo-assistance and an
 increased overall efficiency of the steering gear. This research has
 been carried out in the framework of the Italian Defence Research
 National Program for the development of `dual use' technologies.</t>
  </si>
  <si>
    <t>A hybrid intelligent GMPPT algorithm for partial shading PV system</t>
  </si>
  <si>
    <t>http://www.sciencedirect.com/science/article/pii/S0967066118306592</t>
  </si>
  <si>
    <t>Maximum power extraction for PV systems under partial shading conditions (PSCs) relies on the optimal global maximum power point tracking (GMPPT) method used. This paper proposes a novel maximum power point tracking (MPPT) control method for PV system with reduced steady-state oscillation based on improved particle swarm optimization (PSO) algorithm and variable step perturb and observe (P&amp;O) method. Firstly, the grouping idea of shuffled frog leaping algorithm (SFLA) is introduced in the basic PSO algorithm (PSO–SFLA), ensuring the differences among particles and the searching of global extremum. Furthermore, adaptive speed factor is introduced into the improved PSO to improve the convergence of the PSO–SFLA under PSCs. And then, the variable step P&amp;O (VSP&amp;O) method is used to track the maximum power point (MPP) accurately with the change of environment. Finally, the superiority of the proposed method over the conventional P&amp;O method and the standard PSO method in terms of tracking speed and steady-state oscillations is highlighted by simulation results under fast variable PSCs.</t>
  </si>
  <si>
    <t>A Hybrid Traffic Simulation Framework for Evaluating Predictive ICT Approaches in Modern Vehicles</t>
  </si>
  <si>
    <t>Recent advances in automotive technology are focused on topics
 about e-mobility as well as integrating information and communication
 technologies (ICT). Newly developed vehicle concepts possess a large
 diversification regarding powertrain configurations, e.g., in hybrid or
 battery powered electric vehicles. For those vehicles, which are
 equipped with complex energy storage technology, a control algorithm is
 obligatory for managing the energy flows during run-time. These systems
 are referred to as energy-management system (EMS) or supervisory
 control. To evaluate the efficiency of such control systems, usually a
 simulated or real vehicle is tested under a static load scenario. In
 this paper, we present an approach for creating dynamic traffic
 scenarios in a discrete-event simulation (DES) based on MATLAB/Simulink
 to evaluate possible vehicle-to-vehicle and vehicle-to-infrastructure
 interaction. The aim is to analyze which environment information
 depending on the related sensor or predictive control problem is able to
 support an ICT system, e.g., an advance driver assistance system (ADAS)
 or energy management strategies. Further, the simulation approach has
 been formulated in a modular library to offer creation of different
 traffic simulation scenarios. The results are evaluated for a driver
 model and a standard traffic situation.</t>
  </si>
  <si>
    <t>A Library for the Simulation of Smart Energy Systems: The Case of the Campus of the University of Parma</t>
  </si>
  <si>
    <t>http://www.sciencedirect.com/science/article/pii/S1876610217305593</t>
  </si>
  <si>
    <t>Smart energy systems are complex systems (i.e. composed of windmills, PV panels, solar collectors, heat pumps, CHP systems, etc) in which synergies rise through the ICT (Information and Communications Technology) based management and control of the whole system. In the development of efficient smart energy systems, a fundamental step is the optimization of total energy conversion, transmission and utilization processes within the whole system. To this extent, mathematical models can represent very useful tools for the simulation of the behavior of the system. In this paper, a library for the dynamic simulation of smart energy systems is presented. The library is implemented in Matlab®/Simulink® and each component (i.e. the energy conversion and distribution systems and the end-users) is developed through a modular approach. Therefore, the modules are designed by considering a standardized input/output and causality structure. Finally, the capabilities of this approach are evaluated through the application to the district heating and cooling network of the Campus of the University of Parma. The case study is based on a branch which feeds twelve buildings with a total heating volume of about 150 000 m3 and peak thermal power demand of about 8 MW. Results reported in the paper demonstrate the effectiveness of this approach and the capability in term of system optimization.</t>
  </si>
  <si>
    <t>A Linear Electric Motor Servo System with the Adaptive Controller Based on Exo-model</t>
  </si>
  <si>
    <t>A mathematical model of a linear-force electric motor is
 considered in the electro hydraulic drive steering systems. The
 mathematical model of the linear electric motor contains non-linear
 characteristics obtained analytically, which is verified by the
 experimental logarithmic frequency characteristics on the physical
 equipment. A mathematical description of an adaptive controller with
 exo-model, synthesized by the Lyapunov function method, is given. An
 adaptive control algorithm with exo-model is formed as a multiplication
 of the fast and slow subsystems for multi-speed technical servo system
 with limited uncertainty. The simulative results on Matlab-Simulink of
 an adaptive control system for an electro-hydraulic servo drive with a
 linear electric motor are presented.</t>
  </si>
  <si>
    <t>A long-range generalized predictive control algorithm for a DFIG based wind energy system</t>
  </si>
  <si>
    <t>This paper presents a new Long-range generalized predictive
 controller in the synchronous reference frame for a wind energy system
 doubly-fed induction generator based. This controller uses the state
 space equations that consider the rotor current and voltage as state and
 control variables, to execute the predictive control action. Therefore,
 the model of the plant must be transformed into two discrete
 transference functions, by means of an auto-regressive moving average
 model, in order to attain a discrete and decoupled controller, which
 makes it possible to treat it as two independent single-input
 single-output systems instead of a magnetic coupled multiple-input
 multiple-output system. For achieving that, a direct power control
 strategy is used, based on the past and future rotor currents and
 voltages estimation. The algorithm evaluates the rotor current
 predictors for a defined prediction horizon and computes the new rotor
 voltages that must be injected to controlling the stator active and
 reactive powers. To evaluate the controller performance, some
 simulations were made using Matlab/Simulink. Experimental tests were
 carried out with a small-scale prototype assuming normal operating
 conditions with constant and variable wind speed profiles. Finally, some
 conclusions respect to the dynamic performance of this new controller
 are summarized.</t>
  </si>
  <si>
    <t>A low cost controller of PV system based on Arduino board and INC algorithm</t>
  </si>
  <si>
    <t>http://www.sciencedirect.com/science/article/pii/S2214785319328846</t>
  </si>
  <si>
    <t>Photovoltaic (PV) systems offer a very competitive solution as an alternative energy source, but they have a low efficiency. To overcome the problem of solar panel performance and achieve maximum efficiency, it is necessary to optimize the design of all parts of the PV photovoltaic chain. Then we insert a stage of adaptation between the photovoltaic generator (GPV) and the load. This stage which is controlled by a microcontroller, will allow the system to search and reach the maximum power point (MPP). This algorithm is among of other ones which are widely used in PV systems for their easy implementation as well as their low cost. This algorithm was analyzed and its performance was evaluated by using the Arduino board via Matlab-Simulink tool.</t>
  </si>
  <si>
    <t>A Low-cost Laboratory Experiment Setup for Frequency Domain Analysis for a Feedback Control Systems Course</t>
  </si>
  <si>
    <t>http://www.sciencedirect.com/science/article/pii/S2405896317332305</t>
  </si>
  <si>
    <t>Increasing need in automation systems increases the need for control engineers that have practical experience from their undergraduate education. Having abstract mathematical concepts and condense theoretical materials, Feedback Control Systems classes are not generally well-comprehended by undergraduate students. In this paper, we propose a low-cost laboratory setup for Feedback Control Systems education to support learning of frequency domain characteristics of LTI systems. The proposed setup works based on identification and control of a DC motor and includes Matlab interface to be programmed by high level control design tools such as Simulink. This paper shows how students can experimentally validate the concepts like Bode plots, gain margin, phase margin and delay margin.</t>
  </si>
  <si>
    <t>no (no evaluation mentioned)</t>
  </si>
  <si>
    <t>A LOW-COST OPEN SOURCE HARDWARE IN CONTROL EDUCATION. CASE STUDY: ARDUINO-FEEDBACK MS-150</t>
  </si>
  <si>
    <t>http://www.sciencedirect.com/science/article/pii/S2405896315024817</t>
  </si>
  <si>
    <t>In this paper, we present a low-cost approach to upgrade an old Feedback system in order to widen the number and type of possible experiments in control education. This approach combines several different software technologies: C language for microcontroller programming, Matlab to chart data, Simulink to control the system, AJAX and XML for the client-side application, web services in the server-side application and serial I2-C bus interface to read/write data from/to Feedback system. The ideas here explained could be applicable to any other physical system.</t>
  </si>
  <si>
    <t>A Mechanism for Data Interchange Between Embedded Software Sub-Systems Developed Using Heterogenous Modeling Domains</t>
  </si>
  <si>
    <t>https://doi.org/10.5220/0005335604190424</t>
  </si>
  <si>
    <t>A meta-heuristic firefly algorithm based smart control strategy and analysis of a grid connected hybrid photovoltaic/wind distributed generation system</t>
  </si>
  <si>
    <t>http://www.sciencedirect.com/science/article/pii/S0038092X17302633</t>
  </si>
  <si>
    <t>An integrating distributed generation to power systems causes several technical issues, especially system stability like voltage at point of common coupling (PCC) and system. Therefore, to fully address the issue, current exiting power systems should be upgraded to the advanced power grid. To make the power grid become ‘advanced’, particularly in terms of stability and flexibility, one must need to make a controller which capable to control the above issue after integration of hybrid distribution generation system into the utility grid. All the issues have been attempted to address in this paper. Dynamic model for the main system components, namely, wind energy conversion system (WECS), PV energy conversion system (PVECS) and control for PVECS and the power electronics devices are addressed in this paper. The overall control strategy for grid connected hybrid wind/PV distributed generation system has also been presented. Different energy sources in the system are integrated through a DC bus into the utility grid. Based on the dynamic component models, a simulation model for the hybrid distributed generation system connected with utility grid has been developed using MATLAB/Simulink. Hybrid system comprises of Wind Turbine (WT) and solar Photovoltaic (SPV). For control the voltage and frequency at PCC Firefly based controller is used. Performance of several controllers such as Proportional Integral (PI), and Proportional Integral Derivatives (PID) are evaluated to control the frequency of the system. The controller gains are simultaneously optimized by powerful meta-heuristic firefly algorithm. Comparison of the dynamic responses reveals better performance of the PID controller. Here, it has been observed that the values of gain designed by firefly algorithm are robust which is verified and validated by case studies. Investigations reveal that the FA is successfully applied for simulation studies and it has been carried out to verify the controller and system performance under different scenarios which reveals that overall control strategy are robust and perform well.</t>
  </si>
  <si>
    <t>A model based feedforward regulator improving PI control of an ice-clamping device activated by thermoelectric cooler</t>
  </si>
  <si>
    <t>Ice-clamping devices are of great advantage in
 deformation-free and sustainable workpiece clamping by using frozen
 water to fix pieces during machining operations. The adhesive bonding of
 ice generates high forces, encapsulating the piece form-fitted around
 and underneath its surface. The freezing is generated by thermoelectric
 coolers (TECs), placed under a clamping plate. The colder the plate is
 chilled, the higher the total forces of ice bonding are, guaranteeing a
 secure grip during machining. However, process heat generated by
 machining tools pose the risk of thawing the ice, illustrating an
 external disturbance which is needed to be controlled. Traditional
 control strategies for TECs use PID algorithm due to its simplicity. To
 attenuate disadvantages of a PID controller, such as oscillations,
 overshoots and settling time as well as to attain a better performance
 and robustness in the presence of parameter uncertainties and
 disturbances, a model based feedforward regulator including Anti-windup
 method is proposed additionally to a PI controller for the nonlinear
 thermal system. Furthermore, a technical requirement is formulated
 mathematically proving the existence of a structural stability of the
 thermal system. Simulation results, performed in MATLAB Simulink, are
 shown and are validated with experimental data.</t>
  </si>
  <si>
    <t>A Model Predictive Power Control Approach for a Three-Phase Single-Stage Grid-Tied PV Module-Integrated Converter</t>
  </si>
  <si>
    <t>This paper presents the concept of three-phase
 module-integrated converters (MICs) incorporated in grid-tied
 large-scale photovoltaic (PV) systems. The current-source converter with
 dc voltage boost capability, namely the single-stage power conversion
 system, is proposed for the three-phase PV MIC system. A model
 predictive scheme with low switching frequency is designed to control
 the proposed topology in such a way that provides a certain amount of
 active and reactive power in steady-state operation and also provides a
 proper ratio of reactive power under transient conditions to meet the
 low-voltage ride through regulations. To predict the future behavior of
 current control values and switching states, a discrete-time model of
 the MIC is developed in the synchronous reference frame. It is
 demonstrated that the injected active and reactive power can be
 controlled by minimizing the cost function introduced in the predictive
 switching algorithm. The proposed structure is simulated in
 MATLAB/SIMULINK software. An experimental verification is provided to
 justify the performance of the proposed control method through a 300-VA
 laboratory prototype. The results verify the desired performance of the
 proposed control scheme for exchanging both active and reactive powers
 between the PV MIC and the grid within different operating conditions.</t>
  </si>
  <si>
    <t>A Modular Dynamic Simulation Model for Comminution Circuits**The authors acknowledge financial support from BBA inc., NSERC, FQRNT, and the implication of the industrial partner’s metallurgical team.</t>
  </si>
  <si>
    <t>http://www.sciencedirect.com/science/article/pii/S2405896316316536</t>
  </si>
  <si>
    <t>Abstract:
 Properly controlling comminution circuits is generally acknowledged to be highly profitable for any mining site’s bottom line. On the other hand, the process control problem of comminution circuits is challenging due to circulating loads and non-linear transport/transformation rates. As the performance and robustness of the control system highly rely on a good understanding of the process dynamics, characterizing the deterministic behavior requires a certain level of operation disruption (bump tests). For a grinding circuit, it implies affecting the throughput and product size distributions. The management team can be reluctant to risk obvious consequences on downstream processing stages i.e. inadequate mineral liberation, reduction of product quality, and perhaps even recovery losses. Process simulation becomes in this case an attractive tool to design, assess, and pre-commission advanced control strategies. This paper presents a phenomenological dynamic simulator for comminution circuits developed in Matlab/Simulink®. The block model programming allows changing plant layout or control loops easily, and is flexible for future extensions or model upgrades as any block can be simply added to the library or replaced with its updated version. The flexibility of the modular approach allows testing any control system, from basic PID loops to advanced control schemes. A simulation case study shows how the simulation model can capture the behavior of an actual circuit once properly calibrated.</t>
  </si>
  <si>
    <t>A MRAS-Based Algorithm with Air-Gap Active Power Calculations for Speed Estimation of DFIGs</t>
  </si>
  <si>
    <t>In this paper a new speed estimation strategy is presented for
 rotor speed estimation of Doubly-fed Induction Generations (DFIG). The
 proposed algorithm is formulated extensively and a complete analysis is
 given to prove its stable operation. The suggested method is based on
 Model References Adaptive System (MRAS) and consists of a model for the
 evaluations of the active power transferred across the air gap. This
 method has implemented in stator reference frame and without using of
 differentiator block. The main characteristic of the proposed observer
 is its adaptation mechanism where a hysteresis block is used as
 adaptation mechanism and the stability analysis is performed based on
 sliding mode conditions. The effectiveness of method has been tested
 using MATLAB/Simulink. Simulation results show acceptable operation with
 negligible error and speed tracking of the observer considering obtained
 stability conditions.</t>
  </si>
  <si>
    <t>A Navigation system of mobile robot based on bearing measurements of beacons</t>
  </si>
  <si>
    <t>The problem of navigation and control of movement of wheeled
 mobile robot by bearing of the reference beacons is considered. The
 quality criteria of controllable motion of such robots are revealed, the
 formalism of nonholonomic mechanics used for constructing their
 mathematical models is briefly considered. A mathematical model of a
 three-wheeled mobile robot with two independent driving wheels is
 presented, a navigation algorithm based on the bearing measurements to
 the reference beacons and extended Kalman filter is proposed. Modeling
 the movement of such a robot is carried out by means of MATLAB/Simulink.
 The results of math modeling and experimental data are presented.</t>
  </si>
  <si>
    <t>A Neural-Network-Based Model Predictive Control of Three-Phase Inverter With an Output $LC$ Filter</t>
  </si>
  <si>
    <t>Model predictive control (MPC) has become one of the
 well-established modern control methods for three-phase inverters with
 an output LC filter, where a high-quality voltage with low total
 harmonic distortion (THD) is needed. Although it is an intuitive
 controller, easy to understand and implement, it has the significant
 disadvantage of requiring a large number of online calculations for
 solving the optimization problem. On the other hand, the application of
 model-free approaches such as those based on artificial neural networks
 approaches is currently growing rapidly in the area of power electronics
 and drives. This paper presents a new control scheme for a two-level
 converter based on combining MPC and feed-forward ANN, with the aim of
 getting lower THD and improving the steady and dynamic performance of
 the system for different types of loads. First, MPC is used, as an
 expert, in the training phase to generate data required for training the
 proposed neural network. Then, once the neural network is fine-tuned, it
 can be successfully used online for voltage tracking purpose, without
 the need of using MPC. The proposed ANN-based control strategy is
 validated through simulation, using MATLAB/Simulink tools, taking into
 account different loads conditions. Moreover, the performance of the
 ANN-based controller is evaluated, on several samples of linear and
 non-linear loads under various operating conditions, and compared to
 that of MPC, demonstrating the excellent steady-state and dynamic
 performance of the proposed ANN-based control strategy.</t>
  </si>
  <si>
    <t>A new approach for FPGA-based real-time simulation of power electronic system with no simulation latency in subsystem partitioning</t>
  </si>
  <si>
    <t>http://www.sciencedirect.com/science/article/pii/S014206151732149X</t>
  </si>
  <si>
    <t>In real-time Hardware-in-the-Loop (HIL) test applications for power electronic systems, the main hurdle is to tackle with the mathematical models of variable topology of complex and high frequency driven converter. The most widespread solution is to separate the whole system into subsystems. However, partitioning method usually introduces simulation time step latency between different subsystems, which causes numeric instabilities especially when stiff situation occurs. In this paper, we propose a novel parallel simulation approach which has no time step latency in the whole system division, from which a numerically stable system modeling can be realized. Its numerical accuracy of the solution, the architecture design, and the issue pertaining to the parallel calculation are discussed in detail in this paper. The pertinence of the developed solution is also tested using a case study relating to a traction system power electronic application. For this case study, implementations are made both on a 3 GHz Xeon CPU of RT LAB real-time simulator with a 2 μs simulation step and a Field Programmable Gate Arrays (FPGA) Kintex-7 embedded in National Instruments FlexRIO PXIe-7975 enabling a simulation step below 50 ns. Besides, comparison with results obtained from Simpower system in Matlab allows to evaluate the accuracy of our proposed modeling approach.</t>
  </si>
  <si>
    <t>A New Approach for the Dimensioning of an Air Conditioning System with Cold Thermal Energy Storage</t>
  </si>
  <si>
    <t>http://www.sciencedirect.com/science/article/pii/S1876610217309992</t>
  </si>
  <si>
    <t>In this work, a new approach for the design of air conditioning systems with cold thermal energy storage is described and tested, considering the case study represented by a vapor-compression chiller, coupled with a chilled water storage system, producing cooling for a small multi-apartment building situated in Italy. In the present approach, at the aim of limiting shut-downs and start-ups of the chiller, which involve inefficiencies during transients, and can lead to a drastic reduction of the equipment lifetime, the nominal power of the chiller, and the amount of cooling to be stored are first estimated in a pre-design phase. Successively, the outputs of the pre-design are used to fix the size of the cold storage tank, and to set up the numerical simulation of the cold thermal energy storage system. Finally, the results of the numerical simulation of the cold storage system are used to evaluate the effective size of the chiller. Both the pre-design and the numerical simulations of the cold storage systems have been done by means of home-made numerical tool realized with Simulink. In the paper, the specifications relative to the operational strategy are explored, and the analytical models used for the numerical simulation of the cold storage system relative to the Italian case study are reported in detail. Finally, the results of the pre-design, and of the cold storage system simulations relative to the case study are presented and discussed. The results relative to the Italian case study demonstrates the effectiveness of the present approach in limiting the number of shut-downs and start-ups of the chiller. The present approach can represent a useful tool for the economic optimization of the design of air conditioning systems.</t>
  </si>
  <si>
    <t>A new backstepping finite time sliding mode control of grid connected PV system using multivariable dynamic VSC model</t>
  </si>
  <si>
    <t>http://www.sciencedirect.com/science/article/pii/S0142061516304793</t>
  </si>
  <si>
    <t>This paper presents independent active and reactive power management of a three-phase grid-connected photovoltaic (PV) generation system using a new nonlinear control approach for the voltage source converter (VSC). Instead of controlling the direct and quadrature-axis currents of the VSC, the instantaneous active and reactive powers are used as error estimation parameters. This mode of control dispenses the unmodelled dynamics of the VSC phase-locked loop system and produces a robust control for the active–reactive power, and dc voltage excursions. This approach reduces computational time as well as complexity by avoiding unnecessary PLL phase calculation in the beginning. However, the PLL is used only to obtain the frequency component needed to generate the PWM signal. Further to improve the stability and robust tracking of the grid connected PV array, backstepping finite time fast sliding mode (BFTSM) control strategy is presented in this paper. The proposed controller offers invariant stability to modeling uncertainties due to converter parameter changes, changes in system frequency and exogenous inputs. Also the finite time sliding mode control offers an important tool for designing continuous finite time control laws. Comprehensive computer simulations are carried out in MATLAB/Simulink to verify the proposed control scheme under several system disturbances like changes in solar insolation, changes in local load, converter parametric changes, and faults on the converter and inverter buses, and partial shading condition of PV array. EMTDC/PSCAD model is established as confirmative study.</t>
  </si>
  <si>
    <t>A new mathematical model for the command sequence generator of a two-phase hybrid stepper motor</t>
  </si>
  <si>
    <t>Modeling processes before physical experimenting is a
 necessary a preliminary stage for verification and validation of a
 proposed algorithm of command and control. Elaborating of these
 algorithms for microcontrollers through a written code, compiled and
 uploaded into memory consumes valuable time. Reducing this spent time
 can be obtained through special developed compilers for different types
 of microcontrollers in Matlab®-Simulink®. In this paper are presented
 new mathematical models which describe the command sequences of a
 stepper motor. These mathematical models are simulated within the
 Matlab-Simulink software and validated through an Arduino Uno
 development board (with Atmel microcontroller). The obtained results
 through software modeling are confirmed by experimental results.</t>
  </si>
  <si>
    <t>A new maximum power point method based on a sliding mode approach for solar energy harvesting</t>
  </si>
  <si>
    <t>http://www.sciencedirect.com/science/article/pii/S0306261916303750</t>
  </si>
  <si>
    <t>This paper presents a photovoltaic (PV) system with a maximum power point tracking (MPPT) facility. The goal of this work is to maximize power extraction from the photovoltaic generator (PVG). This goal is achieved using a sliding mode controller (SMC) that drives a boost converter connected between the PVG and the load. The system is modeled and tested under MATLAB/SIMULINK environment. In simulation, the sliding mode controller offers fast and accurate convergence to the maximum power operating point that outperforms the well-known perturbation and observation method (P&amp;O). The sliding mode controller performance is evaluated during steady-state, against load varying and panel partial shadow (PS) disturbances. To confirm the above conclusion, a practical implementation of the maximum power point tracker based sliding mode controller on a hardware setup is performed on a dSPACE real time digital control platform. The data acquisition and the control system are conducted all around dSPACE 1104 controller board and its RTI environment. The experimental results demonstrate the validity of the proposed control scheme over a stand-alone real photovoltaic system.</t>
  </si>
  <si>
    <t>A new method for tracking the global maximum power point for grid-connected pv system under partially shaded conditions</t>
  </si>
  <si>
    <t>The output power of PV system can drastically decrease when
 photovoltaic modules under partially shaded condition. Therefore,
 partially shaded condition is a big issue to proper tracking maximum
 power point in photovoltaic systems. This paper proposes a new simple
 method which can track the global maximum power point under this
 condition. The proposed method is obtained by combining the incremental
 conductance algorithm and the sweeping p-v curve in the predetermined
 interval processing. The proposed method is implemented on a single
 phase grid-connected PV system, and is realized by adjusting the
 injected current into the grid. The model of proposed system is
 generated in MATLAB/Simulink. Moreover, an experimental setup is
 developed to confirm the effectiveness of the proposed system. The
 obtained simulation and experimental results show that the proposed
 algorithm can track accurately the global maximum power point of the PV
 system under uniform insolation and PSC.</t>
  </si>
  <si>
    <t>A new model predictive control algorithm by reducing the computing time of cost function minimization for NPC inverter in three-phase power grids</t>
  </si>
  <si>
    <t>http://www.sciencedirect.com/science/article/pii/S0019057817305128</t>
  </si>
  <si>
    <t>This paper presents a new control strategy based on finite-control-set model-predictive control (FCS-MPC) for Neutral-point-clamped (NPC) three-level converters. Containing some advantages like fast dynamic response, easy inclusion of constraints and simple control loop, makes the FCS-MPC method attractive to use as a switching strategy for converters. However, the large amount of required calculations is a problem in the widespread of this method. In this way, to resolve this problem this paper presents a modified method that effectively reduces the computation load compare with conventional FCS-MPC method and at the same time does not affect on control performance. The proposed method can be used for exchanging power between electrical grid and DC resources by providing active and reactive power compensations. Experiments on three-level converter for three Power Factor Correction (PFC), inductive and capacitive compensation modes verify the good and comparable performance. The results have been simulated using MATLAB/SIMULINK software.</t>
  </si>
  <si>
    <t>A new model predictive torque control strategy with reduced set of prediction vectors</t>
  </si>
  <si>
    <t>Major drawback of finite control set model predictive control
 (FCS-MPC) is its high computational burden. This paper proposes a new
 optimal vector selection strategy that reduces the computational cost of
 FCS-MPC technique. Considering two-level voltage source inverters
 (2L-VSI) utilized as motor drives, proposed strategy reduces the number
 of active prediction vectors from six to three. Hence, cost function is
 evaluated only for four vectors (three active and one zero). Moreover,
 between the two possible zero vector configurations, the one which
 avoids switching of the maximum current carrying phase arm is selected.
 Proposed control strategy has been validated by detailed MATLAB/Simulink
 models. Required computation time for the control algorithm has been
 reduced by 30%. The dynamic performance of the drive is not degraded
 with the reduction of active prediction vectors. Compared to the
 classical FCS-MPC, proposed algorithm offers up to 28% switching loss
 reduction (9.9% in average) especially in the high torque - low speed
 region. Simulation models have been made available as open access.</t>
  </si>
  <si>
    <t>A New MPPT-based ANN for Photovoltaic System under Partial Shading Conditions</t>
  </si>
  <si>
    <t>http://www.sciencedirect.com/science/article/pii/S1876610217302886</t>
  </si>
  <si>
    <t>In solar photovoltaic system, tracking the maximum power point (MPP) is challenging task due to varying climatic conditions. Moreover, the tracking algorithm becomes more complicated under the condition of partial shading due to the presence of multiple peaks in the power voltage characteristics. This paper introduces a novel method to track the global maximum power point under partially shaded conditions. The method combines an artificial neural network controller with a scanning algorithm. The PV system along with the proposed MPPT algorithm was simulated using Matlab/Simulink environment. The simulated system was evaluated under uniform and non-uniform irradiation conditions. For comparison, an improved variable step P&amp;O with global scanning (PO&amp;GS) and incremental conductance controller based on a fuzzy duty cycle change estimator (FLE) with direct control were used and the results show that the proposed approach is effective in tracking the MPP and presents fast response time.</t>
  </si>
  <si>
    <t>A Novel Adaptive Fuzzy Membership Function Tuning Algorithm for Robust Control of a PV-Based Dynamic Voltage Restorer (DVR)</t>
  </si>
  <si>
    <t>https://doi.org/10.1016/j.engappai.2016.04.007</t>
  </si>
  <si>
    <t>A novel approach to quench detection for high temperature superconducting coils</t>
  </si>
  <si>
    <t>http://www.sciencedirect.com/science/article/pii/S0921453415001525</t>
  </si>
  <si>
    <t>A novel approach to quench detection for high temperature superconducting (HTS) coils is proposed, which is mainly based on phase angle between voltage and current of two coils to detect the quench resistance voltage. The approach is analyzed theoretically, verified experimentally and analytically by MATLAB Simulink and LabVIEW. An analog quench circuit is built on Simulink and a quench alarm system program is written in LabVIEW. Experiment of quench detection is further conducted. The sinusoidal AC currents ranging from 19.9A to 96A are transported to the HTS coils, whose critical current is 90A at 77K. The results of analog simulation and experiment are analyzed and they show good consistency. It is shown that with the increase of current, the phase undergoes apparent growth, and it is up to 60° and 15° when the current reaches critical value experimentally and analytically, respectively. It is concluded that the approach proposed in this paper can meet the need of precision and quench resistance voltage can be detected in time.</t>
  </si>
  <si>
    <t>A novel DMC based SST for voltage and frequency regulation of PMSG based WECS</t>
  </si>
  <si>
    <t>This paper proposes a novel topology for voltage and frequency
 regulation of wind energy conversion systems (WECS) equipped with
 Permanent Magnet Synchronous Generators (PMSG) using Direct Matrix
 Converter (DMC) based Solid State Transformer (SST). The venturini
 algorithm along with voltage oriented vector control (VOC) method is
 applied for regulating the WECS power also known as Power Regulation
 Technique, which can effectively regulate the generated voltage and
 frequency at output side of DMC based SST. The variation in generated
 power with varying voltage &amp; frequency due to the change in wind speed
 are processed by proportional &amp; integral (PI) controllers to control the
 voltage gain of DMC, consequently it regulate the desired powers,
 voltage and frequency. Matlab/Simulink based model is tested for
 evaluating the performances of proposed scheme. From the simulation
 results it is confirm that PMSG based WECS under varying wind speed
 using SST with adequate input filters and proposed control scheme is
 able to directly fed power to the existing grid or local load at desired
 output frequency and voltage at nearly unitary input power factor.</t>
  </si>
  <si>
    <t>A novel hybrid boost converter with extended duty cycles range for tracking the maximum power point in photovoltaic system applications</t>
  </si>
  <si>
    <t>http://www.sciencedirect.com/science/article/pii/S0360319918306049</t>
  </si>
  <si>
    <t>Nowadays, a large number of power conversion applications is commonly based on DC/DC converters with high voltage boost capability. Different voltage-boosting techniques have been reported in the literature. Each technique has its own merits and demerits depending on the application, cost, complexity, power density, reliability and efficiency. To meet the growing demand for such applications, new power converter topologies are continuously being proposed. This paper focuses on a novel hybrid boost converter, which combines the conventional boost (CB) and the quadratic boost (QB). This new topology allows the extension of the output voltage gain and the duty cycle range regarding to the original topologies. Thus, it ensures high conversion voltage ratio for almost duty cycle values. Consequently, it has two working modes, one as QB mode and the other one as CB mode. In order to verify the performance of the proposed topology, several simulations have been carried out under Matlab/Simulink environment for both QB and CB modes. The well-known P&amp;O algorithm was implemented into a FPGA (Field Programmable Gate Array) board in order to verify experimentally the designed hybrid boost. Experimental results confirm the convenience of the proposed topology for tracking the maximum power point in photovoltaic systems.</t>
  </si>
  <si>
    <t>A novel maximum power point tracking strategy based on optimal voltage control for photovoltaic systems under variable environmental conditions</t>
  </si>
  <si>
    <t>http://www.sciencedirect.com/science/article/pii/S0038092X15005265</t>
  </si>
  <si>
    <t>From the engineering cybernetics perspective, determining the output voltage of a solar cell corresponding to the maximum power point (MPP) under variable temperature and irradiation conditions is essential for tracking the maximum power point. However, conventional methods could not effectively achieve this goal, and approaches for utilizing this information do not exist, including the output voltage and duty cycle at MPP, in the control process. This paper describes a novel method for maximum power point tracking (MPPT) control in parameter optimization corresponding to variable environmental conditions. The results show a definable nonlinear relation between variable environmental parameters and the output voltage of a solar cell at MPP both theoretically and experimentally. Additionally, this research gives the mathematical expression for it. Then, MPPT control rules are created based on the findings from a nonlinear relation that can respond at high speeds to variations in irradiation and the temperature of a solar cell. In view of this relationship, we found that the output voltage at MPP is robust to irradiance in a certain range, and this directs the choices of irradiance in experiments. Therefore, MATLAB®/Simulink® numerical simulations are presented to illustrate that this control algorithm can implement the MPP of a PV generation system efficiently even in the low solar irradiation condition.</t>
  </si>
  <si>
    <t>A novel maximum power point tracking technique based on fuzzy logic for photovoltaic systems</t>
  </si>
  <si>
    <t>http://www.sciencedirect.com/science/article/pii/S0360319918317828</t>
  </si>
  <si>
    <t>Maximum power point tracking (MPPT) techniques are considered a crucial part in photovoltaic system design to maximise the output power of a photovoltaic array. Whilst several techniques have been designed, Perturb and Observe (P&amp;O) is widely used for MPPT due to its low cost and simple implementation. Fuzzy logic (FL) is another common technique that achieves vastly improved performance for MPPT technique in terms of response speed and low fluctuation about the maximum power point. However, major issues of the conventional FL-MPPT are a drift problem associated with changing irradiance and complex implementation when compared with the P&amp;O-MPPT. In this paper, a novel MPPT technique based on FL control and P&amp;O algorithm is presented. The proposed method incorporates the advantages of the P&amp;O-MPPT to account for slow and fast changes in solar irradiance and the reduced processing time for the FL-MPPT to address complex engineering problems when the membership functions are few. To evaluate the performance, the P&amp;O-MPPT, FL-MPPT and the proposed method are simulated by a MATLAB-SIMULINK model for a grid-connected PV system. The EN 50530 standard test is used to calculate the efficiency of the proposed method under varying weather conditions. The simulation results demonstrate that the proposed technique accurately tracks the maximum power point and avoids the drift problem, whilst achieving efficiencies of greater than 99.6%.</t>
  </si>
  <si>
    <t>A novel peak shaving algorithm for islanded microgrid using battery energy storage system</t>
  </si>
  <si>
    <t>http://www.sciencedirect.com/science/article/pii/S0360544220301912</t>
  </si>
  <si>
    <t>The objective of this study is to propose a decision-tree-based peak shaving algorithm for islanded microgrid. The proposed algorithm helps an islanded microgrid to operate its generation units efficiently. Effectiveness of the proposed algorithm was tested with a BESS-based MATLAB/Simulink model of an actual microgrid under realistic load conditions which were recorded. To evaluate the performance, simulation case studies were conducted under various load conditions and results were compared with conventional techniques. Results showed that the proposed algorithm offers a simple and effective way of peak load shaving without heavy computational burdens often needed in other methods. The comparison analysis verified that the proposed algorithm can effectively mitigate the peak load demand regardless of the schedule of the generators, where conventional methods were limited. The financial benefit investigation shows that microgrid utility can enjoy substantial savings, while reducing of the peak demand of the microgrid. Thus, the islanded microgrid that include fuel-based generation can implement the proposed technique to reduce the consumption of fuel and increase the efficiency of fuel-based generation through peak load mitigation.</t>
  </si>
  <si>
    <t>A novel phaselet-based approach for islanding detection in inverter-based distributed generation systems</t>
  </si>
  <si>
    <t>http://www.sciencedirect.com/science/article/pii/S037877962030033X</t>
  </si>
  <si>
    <t>In this paper, a novel signal processing approach based on phaselet algorithm is proposed to detect the islanding phenomenon. Phaselets can effectively compute the phasors over data windows that are not limited to an integer multiplication of a half-cycle. Thereby, they can obtain features of the islanded and non-islanded situations without injecting any disturbance or high frequency signal into the power system, which makes the proposed method more accurate and reliable because there are no power quality reduction problems. In the proposed approach, phaselet algorithm uses the variable filtering window capability in order to phasor estimation of the negative sequence components of the voltage and current waveforms. To evaluate the performance of the proposed technique, various islanding and non-islanding events have been implemented using a grid-connected PV system modeled in a MATLAB/Simulink environment, which are based on the UL-1741 and IEEE-1547 standards. The simulation results show that our approach is able to accurately distinct islanding incident from other power quality disturbances. The ability to detect islanding occurrence in less than two cycles even in the case of perfect power match, the zero non-detection zone (NDZ) and no power quality degradation are the main advantages of the proposed method.</t>
  </si>
  <si>
    <t>A novel PMSG based WECS for grid integration using DMC</t>
  </si>
  <si>
    <t>In this paper, direct matrix converter (DMC) based wind energy
 systems equipped with Permanent Magnet Synchronous Generators (PMSG) is
 proposed. To extract the maximum available power from the wind, the
 Matrix Converter (MC) is controlled using the venturini based algorithm
 together with the voltage oriented vector control (VOC) scheme to
 regulate active and reactive power (Power Regulation Technique). In this
 scheme, the maximum extractable power is derived from wind turbine power
 curves by using Maximum Power Point Tracking (MPPT) is set as reference
 active power while reference for reactive power is taken as zero. The
 change in generated power due to change in wind speed are processed
 through proportional &amp; integral (PI) controllers to regulate the voltage
 gain of Matrix Converter (MC). In result, the desired regulation of
 powers is carried out. To evaluate the performances of proposed scheme,
 Matlab/Simulink based model is tested under varying wind speed. From the
 simulation results it is confirm that MC with adequate input filters and
 proposed control scheme is able to extract the maximum power from the
 wind energy conversion system (WECS) and fed directly to the existing
 grid at desired output frequency and voltage at nearly unitary input
 power factor.</t>
  </si>
  <si>
    <t>A Novel Pneumatic Brake Pressure Control Algorithm for Regenerative Braking System of Electric Commercial Trucks</t>
  </si>
  <si>
    <t>Since the control of brake pressure has a significant impact
 on regenerative braking performance of electric vehicles, a novel
 combined brake pressure control algorithm based on two high-speed on-off
 valves is developed to improve the precision and timeliness of pressure
 tracking for the regenerative braking system of electric commercial
 trucks in this paper. First, a comprehensive mathematical model of the
 valve control system is built up which is composed of several sub-models
 and verified by experiments. Second, a PID controller with pulse width
 modulation (PWM) and a fuzzy controller with cooperative PWM are
 separately adopted in the proposed combined control algorithm to
 substitute for the traditional PWM approach. Moreover, through the
 numerical simulation studies, better control performance is obtained in
 MATLAB/Simulink on the basis of the built models. Finally, the
 experimental tests under various typical braking pressure input signals
 are carried out to verify the simulation results. The comparison between
 the simulation and experimental results fully demonstrates that the
 proposed control algorithm is feasible and the dynamic performance of
 this combined valve control algorithm is considerably improved compared
 with the conventional PID control algorithm.</t>
  </si>
  <si>
    <t>A Novel Solution to Prevent Diesel Pilferage at Telecom Tower Site</t>
  </si>
  <si>
    <t>Monitoring of energy consumption is a critical application at
 a telecom tower site. This paper presents a novel power monitoring
 application. In addition to power consumption measurement, power
 monitoring could be useful in preventing the pilferage of diesel used to
 run generators at a tower site. The problem of diesel pilferage has been
 analyzed, and a concealed power monitoring solution has been presented.
 The monitoring algorithm can be integrated with the pulse width
 modulation controller used in switch-mode power supply rectifier. The
 measurement philosophy has been validated, designed, and experimentally
 tested. Simulink models of power supply at a tower site have been used
 for validation. A prototype for the above-mentioned system has been
 designed using MATLAB and a microcontroller. The combination of these
 two tools emulates a power quality analyzer. Power quality analysis is
 the central theme of this solution. The difference in power quality and
 the impact of load on the power source have been used to construct
 features for this solution. The proposed solution has been
 experimentally tested by recording input power waveforms of an ac-to-dc
 converter.</t>
  </si>
  <si>
    <t>A Novel Speed Adaptive Stator Current Compensator for Voltage and Frequency Control of Standalone SEIG Feeding Three-Phase Four-Wire System</t>
  </si>
  <si>
    <t>This paper presents the operating principle and performance of
 a generalized impedance controller (GIC)-based novel speed adaptive
 stator current compensator for voltage and frequency regulation of
 self-excited induction generator (SEIG) in standalone system feeding
 three-phase four-wire (3P4W) loads. The GIC has three one-phase
 full-bridge voltage source converters in 3P4W configuration with a
 battery bank at common dc bus. Before installing the SEIG on site, its
 rotor speed versus stator current characteristics is established by
 driving SEIG over a range of supersynchronous speeds, while the stator
 is connected to the ac source of rated voltage and frequency. The key
 aspect of this method is restoration of SEIG stator current in each
 phase to the pre-established speed-dependent stator current reference
 under unbalanced load and source perturbations. This is attained by
 identifying the modulation index and angle of individual GIC phase
 voltages using time integrals of active-reactive current amplitude
 errors of the respective stator phase. When these integrals attain
 steady value, the SEIG phase currents and voltages get restored, while
 the GIC operating in grid-forming mode locks the system frequency at a
 desired value. Integrated system model is simulated in MATLAB/Simulink
 to study the effects of perturbations on regulating the SEIG stator
 phase currents, voltages, and frequency. Efficacy of the scheme is
 validated experimentally by DSP-based implementation of the control
 algorithm.</t>
  </si>
  <si>
    <t>A Novel Variable Forgetting Factor Recursive Least Square Algorithm to Improve the Anti-Interference Ability of Battery Model Parameters Identification</t>
  </si>
  <si>
    <t>Recursive least square (RLS) algorithms are considered as a
 kind of accurate parameter identification method for lithium-ion
 batteries. However, traditional RLS algorithms usually employ a fixed
 forgetting factor, which does not have adequate robustness when the
 algorithm has interfered. In order to solve this problem, a novel
 variable forgetting factor method is put forward in this paper.
 Comparing with traditional variable forgetting factor methods, it has
 higher stability and sensitivity by using some mathematic improvements.
 The improvements in the robustness of recursive least square with a
 variable forgetting factor (VFF-RLS) algorithm is verified in this
 paper. A Thevenin model which is frequently-used in battery management
 system is employed in the verification. A data loss battery working
 condition is designed to simulate the interference to the algorithm. A
 simulation platform is established in MATLAB/Simulink software, and the
 data used in the verification is obtained by battery experiments. The
 analysis indicated that the novel VFF-RLS algorithm has better
 robustness and convergence ability, and has an acceptable identification
 accuracy.</t>
  </si>
  <si>
    <t>A performance evaluation model of a high concentration photovoltaic module with a fractional open circuit voltage-based maximum power point tracking algorithm</t>
  </si>
  <si>
    <t>http://www.sciencedirect.com/science/article/pii/S0045790616000112</t>
  </si>
  <si>
    <t>High concentration photovoltaic (HCPV) modules employing high-efficiency III–V solar cells promise greater system-level efficiency than conventional photovoltaic (PV) systems. Nevertheless, the output power of an HCPV system is very sensitive to rapidly fluctuating tracking errors and weather patterns. The fractional open circuit voltage (FOCV) based maximum power point (MPP) tracking technique benefits from simplified processing circuits with speed response. To investigate the feasibility of using the FOCV technique for MPP estimation on HCPV modules, a theoretical model and simulation are presented in this study. A MATLAB-based MJSC circuit model of an HCPV module with buck-type converter and load is proposed and validated. In addition, the magnitude of the optical loss caused by Fresnel lens shape deformation and air mass (AM) ratio is modeled and quantized. The FOCV technique is then employed and compared with the conventional perturb and observe (P&amp;O) method on the HCPV module under varying irradiance and temperature conditions to study its effectiveness. The results suggest that the FOCV technique could help an HCPV module to attain greater power efficiency.</t>
  </si>
  <si>
    <t>A photovoltaic panel modelling method for flexible implementation in Matlab/Simulink using datasheet quantities</t>
  </si>
  <si>
    <t>https://doi.org/10.1109/ISIE.2017.8001373</t>
  </si>
  <si>
    <t>A Quantum Lightning Search Algorithm-Based Fuzzy Speed Controller for Induction Motor Drive</t>
  </si>
  <si>
    <t>This paper presents a quantum lightning search algorithm
 (QLSA) -based optimization technique for controlling speed of the
 induction motor (IM) drive. The developed QLSA is implemented in fuzzy
 logic controller to generate suitable input and output fuzzy membership
 function for IM drive speed controller. The main objective of this paper
 is to develop QLSA-based fuzzy (QLSAF) speed controller to minimise the
 mean absolute error in order to improve the performance of the IM drive
 with changes in speed and mechanical load. The QLSAF-based speed
 controller is implemented in simulation model in the MATLAB/Simulink
 environment and the prototype is fabricated and experimentally tested in
 a fully integrated DSP for controlling the IM drive system. The
 experimental results of the developed QLSAF speed controller are
 compared with the simulation results under different performance
 conditions. Several experimental results show that there are good
 agreement of the controller parameters, SVPWM signals, and different
 types of speed responses and stator currents with the simulation
 results, which are verified and validated the performance of the
 proposed QLSAF speed controller. Also, the proposed QLSAF speed
 controller outperforms other studies with settling time in simulation
 and in experimental implementation, which validates the controller
 performance as well.</t>
  </si>
  <si>
    <t>A radically data-driven method for fault detection and diagnosis in wind turbines</t>
  </si>
  <si>
    <t>http://www.sciencedirect.com/science/article/pii/S0142061517312012</t>
  </si>
  <si>
    <t>In order to improve the reliability of wind turbines, avoid serious accidents and reduce operation and maintenance (O&amp;M) costs, it is important to effectively detect faults of wind turbines operating in harsh environment. This paper proposes a radically data-driven fault detection and diagnosis (FDD) method for wind turbines, which implements deep belief network (DBN). The DBN requires no knowledge of physical model, instead, it employs historical data without any pre-selection. The method has been evaluated in a wind turbine benchmark simulink model, in comparison with four model-based algorithms and four data-driven methods, and the results have shown that the proposed method achieves the highest accuracy. Moreover, extensive evaluation has been taken to analyse the robustness of proposed method, and the simulation results indicate the stable performance of proposed method in faults diagnosis of wind turbine.</t>
  </si>
  <si>
    <t>A rapid development technique for prototype FPGA controllers</t>
  </si>
  <si>
    <t>Advancements in solid state devices, programmable logic
 devices and Electronic Design Automation (EDA) tools have given a
 tremendous support to the development of digital controllers. High
 performance motor controllers usually require complex algorithm and long
 computation time. This makes the implementation task more complex.
 Features of parallel processing and high speed computing of Field
 Programmable Gate Array (FPGA) can be made use to face these challenges.
 This paper brings out the design procedure of a prototype Space Vector
 Pulse Width Modulated (SVPWM) FPGA controller. The scheme can be
 extended to multilevel SVPWM inverters, which require complex algorithm
 and long computation time. The algorithm is first implemented in
 SIMULINK models from HDL Coder Library. HDL coder then converts it to
 optimized and synthesizable Very High Speed Integrated Circuit Hardware
 Description Language (VHDL) code. The generated code is verified using
 HDL co-simulation model to make it error free. The code executed on FPGA
 with the help of a synthesis tool. This prototype FPGA digital
 controller is experimentally tested on the inverter that drives a 2-HP,
 3-phase induction motor. The proposed method help researchers to create,
 simulate, verify and develop complex systems within short span of time
 with high degree of accuracy and reliability.</t>
  </si>
  <si>
    <t>A Robust Control Based on Fuzzy Logic Approach of a Single-Stage Grid-Connected PV System</t>
  </si>
  <si>
    <t>https://doi.org/10.1145/3372938.3373008</t>
  </si>
  <si>
    <t xml:space="preserve">Keywords
</t>
  </si>
  <si>
    <t>A Robust Guiding Torque Control Method for Automatic Steering Using LMI Algorithm</t>
  </si>
  <si>
    <t>The existing path tracking methods usually neglect the effect
 of the drivers on the steering control. This paper proposes a robust
 steering control method of human-machine steering torque superposition
 based on linear matrix inequality (LMI) algorithm. First, the model for
 solving steering superposition torque introduces the steering system and
 steering resistance torque model in addition to the vehicle model, which
 increases the nonlinearity and uncertainty of system, and the human in
 torque superposition control also increases the external interferences.
 Therefore, this paper proposes a LMI robust control algorithm to reduce
 the external interference and the influence of uncertain factors on the
 system and improve the tracking performance of system, by use of
 Lyapunov stability theory and Schur complement property to convert the
 region pole assignment and robust control constraint conditions into LMI
 convex optimization problem. The next, the nonlinear vehicle dynamics
 solving model including Fiala tire model, steering column model is
 established; the nonlinear tire model is linearized by use of affine
 function, and the steering superposition control law is solved by use of
 LMI. Then, the union CarSim and Simulink simulation is conducted under
 different situations to verify the robustness and control performance of
 control system. Finally, through establishing the hardware-in-the-loop
 experiment table based on LabVIEW-RT, the effectiveness of control
 strategy is verified. The test results show that the method solves the
 model uncertainty and the robustness decrement problem resulting from
 human intervention, ensuring a good tracking performance, and a stable
 system at the same time.</t>
  </si>
  <si>
    <t>A scaled-down microgrid laboratory testbed</t>
  </si>
  <si>
    <t>The demand for microgrids is growing rapidly since it is able
 to integrate distributed generation, reduce peak-load profile and
 transmission power losses, and increase customers' power reliability.
 Microgrid infrastructures and testbeds are built or under construction
 globally. A 13.8-kV 4.75-MVA microgrid laboratory testbed is being built
 and initially tested at the University of Arkansas. However, applying
 and debugging new control schemes and algorithms directly in a
 large-scale high-power testbed poses considerable safety risks and could
 even damage testbed equipment. Computer-based simulations (e.g., using
 Matlab/SimulinkTM, PSCADTM) of a microgrid including several power
 electronic converters are time consuming and sometimes the degree of
 modeling may not be able to reveal some hardware experimental problems.
 Therefore, a low-cost, scaled-down microgrid laboratory testbed is
 proposed in this paper for pre-validation of new microgrid concepts
 before full-power implementation. Power electronic circuit hardware
 design, the differences with the high-power prototype and hardware test
 results are presented to demonstrate the feasibility and shortage of the
 proposed ideas.</t>
  </si>
  <si>
    <t>A Second-Order Sliding Mode and Fuzzy Logic Control to Optimal Energy Management in Wind Turbine with Battery Storage</t>
  </si>
  <si>
    <t>https://doi.org/10.1007/s00521-015-2161-z</t>
  </si>
  <si>
    <t>A secured distributed control system for future interconnected smart grids</t>
  </si>
  <si>
    <t>http://www.sciencedirect.com/science/article/pii/S0306261919306014</t>
  </si>
  <si>
    <t>The reliable performance of the smart grid is a function of the configuration and cyber-physical nature of its constituting systems. Recent public reports showed that there is an increasing rate of attacks on the power systems and that the savvy attackers are now capable of obscuring themselves from conventional intrusion detection systems, bringing about serious threats. Therefore, this work proposes a secured distributed control framework for future smart grids. The work presents a distributed control framework that is secured by means of signal processing tools and consensus protocol. The work models the physical and cyber systems, showing the effect of the different types of cyber-attacks and their mitigation. The proposed framework is based on the use of graph theory and consensus protocol to achieve a global control objective among the different agents in the system. Also, the proposed algorithm is equipped with the mathematical morphology algorithm as a distributed security observer that can analyze the system behavior, and detect and mitigate malicious actions. The proposed cyber-physical system and algorithm are modeled and implemented through MATLAB/Simulink. The results showed the ability of the proposed algorithm in achieving the global power objective and voltage profiles while mitigating a different kind of attack.</t>
  </si>
  <si>
    <t>A Sequence-Component-Based Power-Flow Analysis for Unbalanced Droop-Controlled Hybrid AC/DC Microgrids</t>
  </si>
  <si>
    <t>This paper proposes a generalized and efficient power-flow
 algorithm for islanded hybrid ac/dc microgrids. The algorithm considers
 the microgrid operational aspects, i.e., absence of a slack bus,
 unbalanced ac subgrid, droop-controlled ac and dc voltages and ac
 frequency, and coupling between the ac frequency and dc voltage through
 interlinking converters. To attain high computational efficiency, the
 algorithm adopts three features. First, it models the ac subgrid
 elements in sequence components, thereby dividing the subgrid's set of
 equations into three smaller sets for faster parallel solution. This
 approach also accurately represents the different types of ac
 distributed generators. Second, the algorithm sequentially solves for
 the power-flow variables of the ac and dc subgrids, thus reducing the
 number of equations to be solved simultaneously, once again for further
 computational cost alleviation. Third, the algorithm implements the
 quadratically convergent Newton-Raphson technique to solve the decoupled
 sets of equations. The proposed algorithm is validated through
 comparisons with time-domain simulations, in MATLAB/Simulink, for test
 hybrid ac/dc microgrids of different configurations. Moreover, three
 case studies are introduced to examine the proposed algorithm's
 effectiveness in solving large-scale microgrids, to investigate its
 limits-enforcement capabilities, and to evaluate its performance as
 compared to conventional methods.</t>
  </si>
  <si>
    <t>A Simevents Model for Hybrid Traffic Simulation</t>
  </si>
  <si>
    <t>A simple CB-PWM technique for five-phase matrix converters including over-modulation mode</t>
  </si>
  <si>
    <t>This paper presents a simple carrier-based PWM (CBPWM)
 technique to control a three-phase to five-phase matrix converter (3×5
 MC). The proposed technique is based on the indirect configuration of
 the matrix converter in which the three to five-phase matrix converter
 is modeled as three-phase rectifier followed by a five-phase inverter.
 With this representation, CBPWM technique is suggested to control both
 stages in both linear and over-modulation modes. Using the proposed
 modulation technique, the maximum possible voltage transfer ratio (VTR)
 of the converter in the linear and over-modulation modes is achieved.
 The proposed modulation technique is modeled using Matlab/Simulink
 software and the overall system algorithms are compiled to a real time
 system based on DS1104 controller. A sample of the obtained experimental
 results is presented to support the viability of implemented three to
 five-phase matrix converter with the proposed modulation technique.</t>
  </si>
  <si>
    <t>A simplified simulation model of silicon photovoltaic modules for performance evaluation at different operating conditions</t>
  </si>
  <si>
    <t>http://www.sciencedirect.com/science/article/pii/S0030402620300620</t>
  </si>
  <si>
    <t>We report here a simplified and improved technique for modeling and simulation for the Photovoltaic module using MATLAB/Simulink environment. Parameters of the equivalent-circuit model are obtained using the iterative algorithm by adjusting the output characteristics curve. The present work evaluates the current-voltage (I-V) and power-voltage (P-V) characteristics under different ambient conditions employing a single-diode model. The module performance is significantly affected by solar irradiance, ambient temperature and partial shading. This report aims to perform the detailed analysis of partial shading effect on module performance, which is considered as important real-time problem. The proposed simulation technique provides an accurate and reliable method to extract different sources of resistance, such as series and shunt resistance in the PV module. A MSX60 photovoltaic module is used as a reference for the present study. The characteristic curves of the simulated model are in good agreement with the available experimental data. The developed simulation model could also be extended for performance assessment of other photovoltaic modules and in the design of efficient power converters.</t>
  </si>
  <si>
    <t>A Simplified Time-Domain Modulation Scheme-Based Maximum Boost Control for Three-Phase Quasi-Z Source Inverters</t>
  </si>
  <si>
    <t>A new control method for the Z-source/quasiZ-source inverter,
 also called the one dimension space-vector pulse width modulation
 (SVPWM) (OD-SVPWM)-based on the single-phase modulator technique to
 obtain maximum voltage gain is proposed in this paper. The
 attractiveness of the modulation method lies on its extreme simplicity.
 A simple mathematical model is necessary to develop the OD-SVPWM, and
 the calculations relative to switching sequence and the duty-cycles
 determination are highly simplified. Moreover, using a carefully
 selected shoot-through states the number of the switching transition is
 significantly decreased as each switch is locked to the positive or
 negative dc rail during a period of (2π/3). A simulation using
 MATLAB/Simulink and an experiment were carried out to demonstrate the
 validity and feasibility of the proposed control algorithm under
 different modulation index values.</t>
  </si>
  <si>
    <t>A simulation model for tidal energy extraction in Nigeria using tidal current turbine</t>
  </si>
  <si>
    <t>The study deals with the development of a Matlab-Simulink
 model to simulate a Tidal Current Turbine. The purpose of the simulation
 model is to evaluate the potential for Tidal Current Power Generation in
 Nigeria. A case study of Qua Iboe River is presented. The river is
 tidally dominated, and experiences a tidal range of about 2 meters
 during spring tide periods. The tides in the site were analyzed using a
 MATLAB program known as World Tides. Analysis from the World Tides gave
 the corresponding value of the amplitude, frequency and phase for each
 tidal constituent. A modelling of the tidal current velocity profile was
 performed and the results from the model shows that Qua Iboe River has
 an average current velocity of about 0.82 m/s. Power from a typical
 single turbine was modeled in MATLAB/Simulink, and the resulting power
 was 37.84 KW. Cost/KWh was estimated to be 104.4 naira. In conclusion,
 Qua Iboe River which flows in a North-South direction to the Atlantic
 Ocean has the potential to be a location for Tidal current turbine
 installation. This may not be financially feasible under current
 technology. However, with the great interest shown in this area in
 recent times, lower installation cost, and the urge to “go green”, this
 will be applicable in the future.</t>
  </si>
  <si>
    <t>A Simulation Tool for Examining the Effect of Communications on Disaster Response in the Oil and Gas Industry</t>
  </si>
  <si>
    <t>Reliable communication networks are essential for robust and
 effective disaster responses. They facilitate information sharing that
 is required for efficient coordination of critical infrastructures. Poor
 quality or nonexistent communications can have crippling effects on
 disaster response, adding unwanted delays to response time and in the
 worst case totally isolating vulnerable individuals from critical care.
 User engagement with communication infrastructure can also have
 considerable effects on delay times in responses. This paper presents a
 framework for examining the way in which communication system
 availability, quality, and user engagement affect delays in disaster
 response. Closed-form statistical communication network models are
 derived and nested within a procedural metalayer which incorporates
 human interaction to determine communication delays in a response. The
 simulation tool was developed in MATLAB/Simulink and tested on a
 hypothetical case involving an oil and gas industry. The tool can be
 used in analyzing existing procedures governing the use of communication
 technologies during an emergency. It can also be used in evaluating the
 benefits of implementing new systems and redundancies.</t>
  </si>
  <si>
    <t>A Smart Grid Modelling Tool for Evaluating Optimal Control of Electric Vehicles</t>
  </si>
  <si>
    <t>The deployment of Electric Vehicles (EVs) is continuously
 increasing on a global scale due to governmental commitments to ensure
 energy security, decarbonisation and address environmental concerns, by
 phasing out Internal Combustion Engine (ICE) vehicles. However, if
 charging is not appropriately controlled, massive EV penetration can
 lead to significant challenges for local distribution systems. In this
 context, this paper presents a new extensive tool, based on a
 Matlab/Simulink platform, to model distribution networks and analyse the
 impacts of charging of EVs, generation from local Renewable Energy
 Sources (RES) and the use of smart grid technologies to mitigate these
 impacts. The tool models the geographical locations of the distribution
 substations and the nodes where local loads, RES and EV charges may be
 connected. It allows the user to study the operational framework of
 current and future distribution networks and enables techno-economic
 assessment to be made. The modelling tool simulates the daily basis
 operation of any low-voltage (LV) distribution grid, considering the
 interaction with both consumers and local RES. This is done by
 evaluating key system performance measures, such as nodal voltages, line
 currents and transformer overloading. A user-friendly Graphical User
 Interface (GUI) facilitates the flexible management of the input
 parameters. The tool was applied to analyse an existing UK LV
 distribution network, to demonstrate the feasibility of smart charging
 and V2G (Vehicle to Grid) technology and the advantages over
 uncontrolled charging. This paper presents the outline of the modelling
 tool and the results of investigation of the different scenarios
 considered in this research.</t>
  </si>
  <si>
    <t>A Smart IOT System for Analysis and Mitigation of Harmonics and Inter Harmonics in the Input Current of MRAS Based Sensorless Speed Controlled Induction Motor Using Isolated Zeta Converter</t>
  </si>
  <si>
    <t>https://doi.org/10.1007/s11277-018-5379-0</t>
  </si>
  <si>
    <t>A State-of-Charge Estimation Method Based on an Adaptive Proportional-Integral Observer</t>
  </si>
  <si>
    <t>Lithium-ion batteries play an important role in electric
 vehicles. Accurate and robust estimation of their state-of-charge is
 crucial for the efficient and safe operation of electric vehicles. To
 improve the accuracy and robustness of the estimation approach, an
 adaptive PI observer aim for state-of-charge estimation and parameters
 update simultaneously is proposed. Lyapunov stability analysis is
 employed to guarantee the stability of the observer. Meanwhile, a
 Thevenin equivalent-circuit model is established in Matlab/Simulink® to
 verify the algorithm. Finally, the proposed method is validated by
 experiment results with urban dynamometer driving schedules. The results
 show that the proposed estimation using this adaptive PI observer is
 more accurate and robust than that using EKF or non-adaptive PI observer.</t>
  </si>
  <si>
    <t>A State-Space Representation of Irradiance-Driven Dynamics in Two-Stage Photovoltaic Systems</t>
  </si>
  <si>
    <t>In electric grids with large photovoltaic (PV) integration,
 the PV system dynamics triggered by irradiance variation is an important
 factor for the power system stability. Although there are models in the
 literature that describe these dynamics, they are usually formulated as
 block diagrams or flowcharts and employ implicit equations for the PV
 generator, thus requiring application-specific software and iterative
 solution algorithms. Alternatively, to provide a rigorous mathematical
 formulation, a state-space representation of the PV system dynamics
 driven by irradiance variation is presented in this paper. This is the
 first PV dynamic model in entirely state-space form that incorporates
 the maximum power point tracking function. To this end, the Lambert W
 function is used to express the PV generator's equations in an explicit
 form. Simulations are performed in MATLAB/Simulink to evaluate and
 compare the proposed dynamic model over the detailed switching modeling
 approach in terms of accuracy and computational performance.</t>
  </si>
  <si>
    <t>A Statistical Solution to Efficiently Optimize the Design of an Inverter-Fed Permanent-Magnet Motor</t>
  </si>
  <si>
    <t>This paper provides the fundamentals of integrated motor-drive
 system design knowledge that could be used as a basis to change the
 existing machine design approach from being a separate machine design
 tool to a more advanced engineering package in which the inverter
 performance can also be considered. Various users' preferences including
 motor performances in the transient, rated, and flux-weakening
 operations along with the inverter quality are studied by means of a
 detailed cosimulation process which utilizes finite element method,
 MATLAB, and SIMULINK packages to build the framework based on which
 magnetic, electric, and electronic devices and quantities are modeled,
 simulated, and postprocessed. A case study of an
 interior-permanent-magnet motor connected to a field-oriented controlled
 drive is investigated and the design process concepts are developed by
 means of a comprehensive statistical analysis. It is shown that
 incorporating the inverter quality into the design process changes the
 idea of optimum motor design, and hence, not only the design parameters
 but also the expectations from motor performances have to be revised. In
 fact, an integrated motor-drive system design process regarding the best
 motor operations in the transient, rated, and flux-weakening modes is
 targeted with the purpose of addressing design challenges of
 interior-permanent-magnet motors. To this end, the start-up torque, the
 rise time, the motor efficiency, the torque ripple, the constant power
 speed range, the characteristic current, the inverter efficiency, and
 the system cost, which cover a group of important objectives of
 different applications, are investigated. Finally, a design package will
 be able to address different designers' expectations more efficiently
 using the approach proposed herein.</t>
  </si>
  <si>
    <t>A study on loss-of-synchronism in stepping motors based on equilibrium rotor-angles</t>
  </si>
  <si>
    <t>The present paper is concerned with a fundamental study on the
 phenomenon called Loss of Synchronism (LOS) in a stepping motor from the
 view-point of rotor-angles in equilibria. Conditions of the rotor are
 deliberated in terms of its angle, velocity, and acceleration, and a set
 of three conditions is proposed for determining the state of LOS. A
 simulation model is constructed in the Simulink environment for a hybrid
 five-phase stepping-motor that is driven by an industrial driver and is
 used for evaluating the derived conditions through extensive
 simulations. They show that the LOS state of the motor under ideal
 conditions can be detected correctly. The developed motor-driver model
 and the LOS algorithm are useful tools for simulating LOS and expected
 to pave a way to practical techniques for preventing and recovering from
 LOS.</t>
  </si>
  <si>
    <t>A synchrophasor measurement based wide-area power system stabilizer design for inter-area oscillation damping considering variable time-delays</t>
  </si>
  <si>
    <t>http://www.sciencedirect.com/science/article/pii/S0142061518312559</t>
  </si>
  <si>
    <t xml:space="preserve">
</t>
  </si>
  <si>
    <t>Owing to the everlasting growth of power demand and continual change in configuration of modern power system, the role of electric utility in supplying secure and reliable power has become more prominent. Presently, the ongoing interconnections of existing power system are adding more complexity to the system and consequently, making it exposed to small-signal stability issues related to inter-area oscillations. If these issues are not adhered efficiently then it may lead to system voltage collapse and even blackouts. However, incorporation of a properly designed power system stabilizer (PSS) based on information received from wide-area measurements can solve the problem. Moreover, design of such PSS is still a challenging task as the network uncertainties are highly unpredictable. The remote signals obtained through wide-area measurement system (WAMS) are needed to be transferred to control center via communication channel. However, this process makes the system subjected to inherent communication time-delays. Consequently, the performance of PSS using these signals may deteriorate if these delays are not compensated appropriately. This motivated the present work of the design of wide-area power system stabilizer (WAPSS) utilizing information contained in synchrophasor measurements for inter-area oscillation damping considering variable communication time-delays. To obtain wide-area synchrophasor measurements, phasor measurement units (PMUs) compliant to IEEE C37.118.1 principles are adopted. The variability in communication time-delays are compensated by a time-delay compensator (TDC) designed using Simevents toolbox available with MATLAB. Based on geometric measures of controllability and observability, the choice of location of WAPSSs and the selection of their respective input signal are obtained. The parameters of WAPSSs are tuned by recently proposed, simple yet efficient, Jaya algorithm (JA). Different case studies of small-signal analysis and nonlinear time-domain simulations are carried out on New England 39-bus test system operating under diverse conditions. The obtained results establish the achievement of desired performance by the JA based WAPSSs regarding inter-area oscillation damping under consideration of variable communication time-delays.</t>
  </si>
  <si>
    <t>A Temperature-Dependent SiC MOSFET Modeling Method Based on MATLAB/Simulink</t>
  </si>
  <si>
    <t>https://doi.org/10.1109/ACCESS.2017.2776898</t>
  </si>
  <si>
    <t>A Time-frequency Signal-based Convolutional Neural Network Algorithm for Fault Diagnosis of Gasoline Engine Fuel Control System</t>
  </si>
  <si>
    <t>This study aims to apply the convolutional neural network
 algorithm to diagnose the fault of the gasoline engine fuel control
 system. First, run the system in the Simulink environment and get its
 operational data, including Fuel, Fuel/air ratio. However, in order to
 improve the robustness of the proposed method, additive white Gaussian
 noise is added to the signal. Then the short-time Fourier transform is
 used to obtain the characteristics of time, frequency and amplitude, and
 become the data source of neural network modeling. The experimental
 results show that the 16-layer convolutional neural network architecture
 can completely diagnose the operating state of the system, including
 normal and four types of faults. At the same time, it has the advantage
 of computational efficiency. In the future research work, compound
 faults, variable speed conditions and algorithm optimization are the key
 points. It is expected that the operation and maintenance of the plant
 can be more intelligent, so as to reduce the probability of machine
 abnormalities and accidents, so that life and property can be better
 protected.</t>
  </si>
  <si>
    <t>A Tool for Industrial Verification and Benchmarking of FDD/FTC Designs</t>
  </si>
  <si>
    <t>http://www.sciencedirect.com/science/article/pii/S2405896315017875</t>
  </si>
  <si>
    <t>The RECONFIGURE Functional Engineering Simulator (FES) is a simulation software tool based on the MATLAB°/Simulink° modeling &amp; simulation environment, specifically designed to support the industrial verification and benchmarking of the Fault Detection and Diagnosis (FDD) and Fault Tolerant Control (FTC) algorithm prototypes designed by the partners of the RECONFIGURE project. The FES includes the benchmark scenarios defined by Airbus for the evaluation of the FDD/FTC designs, namely sensor faults, actuator faults and icing conditions. Although based on a reusable generic-purpose simulation infrastructure layer, the FES has been customized for the verification campaign to be executed with the Airbus benchmark model. Although the development of the FES has not concluded at the time of writing this article, we can describe the software architecture, design and simulation capabilities of this tool within the context of an industrial verification &amp; validation process.</t>
  </si>
  <si>
    <t>A web-based tool for design of Simulink models</t>
  </si>
  <si>
    <t>This paper deals with the development of an educational
 web-based application that allows users to create simple block schemes
 in the Internet browser. The structure of created schemes is based on
 XML, and it is entirely compatible with the Simulink environment. The
 application allows the user to perform an evaluation of created schemes
 by executing them in the remote instance of MATLAB/Simulink via an HTTP
 MATLAB Web Server. The result of the simulation is returned either in
 the form of a graph or a data file for further processing. The
 application can be used in education for a teaching of systems' modeling
 and control, and also as a support tool for development of virtual and
 remote laboratories.</t>
  </si>
  <si>
    <t>About the Possibility of Researching the Optimal Automatic Control System on a Physical Model of a Thermal Object</t>
  </si>
  <si>
    <t>The article presents laboratory bench for research of the
 optimal and quasi-optimal automatic control system in the contest of its
 operation speed. Laboratory bench consists of thermal unit and software
 and hardware suite which includes VIPA System 200 V and HMI/SCADA logic
 controller and Zenon Supervisor 7.0 system. Thermal unit is described by
 differential equation of second order pursuing the control channel
 “amperage in electric heating unit power converter - air temperature
 inside thermal unit Differential equation coefficients depend on screen
 position and rotation frequency of centrifugal blower. The methodology
 of synthesis and results of calculation of optimal relay hypothesis for
 thermal unit control through the chosen channel has been approached. The
 results of experiment in transition of thermal unit from various initial
 states to final states have been demonstrated. The possibility of
 implementing optimal control system in respect of its operation speed in
 real time scale by means of software development by including algorithms
 for transcendence set of simultaneous equations into it or by means of
 development of predicative model of thermal unit has been shown.The
 conditions for application of quasi-optimal relay control hypothesis in
 respect of its operation speed have been specified. Methodology of
 synthesis and results of calculation of the length of the first control
 interval depending on the predetermined value of readjustment has been
 presented. The results of modeling of quasi-optimal automatic control
 system in respect of its operation speed in Simulink of Matlab app have
 been demonstrated. Functional relation of the length of the first
 control interval depending on the predetermined value of readjustment
 for implementing of quasi-optimal automatic control system in real time
 scale with application of basic operational units of programmed logic
 controller has been established.</t>
  </si>
  <si>
    <t>Active disturbance rejection controller for loitering unit with parameter uncertainty</t>
  </si>
  <si>
    <t>The wings of loitering unit could be unfolded in flight. In
 view of the model parameters uncertainty caused by the structural
 change, based on the vehicle's longitudinal and lateral motion
 equations, combined with the characteristics of ADRC, active disturbance
 rejection attitude controller is designed. Six degrees of freedom
 nonlinear simulation model is operated with Simulink and aerodynamic
 parameters are gained by Fluent. The robustness of this controller is
 verified by the aerodynamic parameter perturbation method. Actual flight
 experiments show that the active disturbance rejection attitude control
 algorithm can improve the robustness of the system with model
 uncertainty and the performance of the flight control system. So it has
 high practical value.</t>
  </si>
  <si>
    <t>Active Power Reserve Control for Grid-Forming PV Sources in Microgrids using Model-based Maximum Power Point Estimation</t>
  </si>
  <si>
    <t>Power curtailment of grid-forming photovoltaic (PV) sources to
 provide power reserves is a promising solution to deal with significant
 survivability challenges in PV microgrids. A control scheme is presented
 that is capable of providing both maximum power point (MPP) estimation
 and active power reserve regulation for grid-forming PV sources.
 Model-based MPP estimation is proposed that avoids the need for
 irradiance and temperature sensors. This power reserve control algorithm
 can provide adjustable levels of power reserves under different
 operating conditions. MATLAB/Simulink-based simulations and controller
 hardware-in-the-loop (CHiL) emulation results demonstrate the accurate
 and fast response of the control scheme for grid-forming PV sources in
 islanded microgrids. Experimental verification of the estimation and
 control algorithms using an installed outdoor PV array during grid-
 connected operation is also included to confirm its effectiveness in
 real-time environments.</t>
  </si>
  <si>
    <t>Active Suspension Control by Using Linear Quadratic Regulator and Sliding Mode Control Techniques with Optimisation</t>
  </si>
  <si>
    <t>This paper proposes an optimal control technique of an active
 suspension system using two degrees of freedom quarter car model. The
 main purpose of the study is to analyse the effectiveness of state
 feedback controllers based on Linear Quadratic Regulator (LQR) and
 Sliding Mode Control (SMC) which are optimised based on Particle Swarm
 Optimization (PSO) algorithm utilisation of active suspension system.
 The controllers are designed to improve a ride comfort while maintaining
 a restriction of suspension travel and wheel deflection subjected to the
 road disturbances. The performances of SMC based-PSO controller is
 compared to with the LQR based-PSO controller and the existing
 conventional suspension system based on the road profile that the car
 will pass through. To evaluate the effectiveness of the proposed
 controller, simulations are carried out and tested under the double bump
 road input profile. The results clearly show that the SMC approach
 outperforms the LQR and conventional suspension system in achieving a
 better ride comfort. Simulation by (Simulink Matlab) is carried out to
 illustrate system control and performances.</t>
  </si>
  <si>
    <t>Actuation of ship stabilizing fins by a permanent magnet linear synchronous motor drive servoed to the hydraulic motor</t>
  </si>
  <si>
    <t>This paper investigates the hydraulic system drive used
 onboard ships to actuate stabilizing fins. The hydraulic drives are
 often characterized by low efficiencies, heavy maintenance, frequent oil
 leaks and large weight and size. To overcome these draw-backs, in this
 paper a concept design of a full-scale permanent magnet linear
 synchronous motor directly coupled to the shipboard fin stabilizer, is
 presented, used as a servo-motor. The innovative electric drive is based
 on prototype of high thrust linear motor built in a previous research. A
 complete Simulink model, where electric, mechanical and hydraulic
 domains can be connected, has been realized. Simulations has been
 performed to evaluate the hydraulic drive efficiency and in order to
 assess the servo-assistance capabilities. The results show the
 feasibility of the proposed solution for a future practical application.
 This research has been carried out in the framework of the Italian
 Defence Research National Program for the development of `dual use'
 technologies.</t>
  </si>
  <si>
    <t>Adaptive Hierarchical Energy Management Design for a Plug-In Hybrid Electric Vehicle</t>
  </si>
  <si>
    <t>To promote the real-time application of the advanced energy
 management system in hybrid electric vehicles (HEVs), this paper
 proposes an adaptive hierarchical energy management strategy for a
 plug-in HEV. In this paper, deep learning (DL) and genetic algorithm
 (GA) are synthesized to derive the power split controls between the
 battery and internal combustion engine. First, the architecture of the
 multimode powertrain is founded, wherein the particular control actions,
 state variables, and optimization objective are explained. Then, the
 hierarchical framework for control actions generation is introduced. GA
 is utilized to search the global optimal controls based on the
 powertrain model provided in MATLAB/Simulink. DL is applied to train the
 neural network model that is connecting the inputs and control actions.
 Finally, the effectiveness of the presented integrated energy management
 strategy is validated via comparing with the original charge
 depleting/charge sustaining policy. Simulation results indicate that the
 proposed technique can highly improve the fuel economy. Furthermore, a
 hardware-in-the-loop is conducted to evaluate the adaptive and real-time
 characteristics of the designed energy management system.</t>
  </si>
  <si>
    <t>Adaptive neuron detection-based control of single-phase SPV grid integrated system with active filtering</t>
  </si>
  <si>
    <t>This study deals with an adaptive neuron detection-based
 control technique for single-phase, single-stage solar photovoltaic
 (SPV) array grid integrated system using a voltage-source converter
 (VSC). The VSC also provides power quality features such as harmonics
 mitigation, power factor correction and perturb and observation-based
 maximum power point tracking for an SPV grid-interfaced system. With
 this approach, the VSC has the active power flow from the SPV array to
 the grid and it also performs the non-linear load current harmonic
 compensation by keeping the grid current almost sinusoidal. On the other
 hand, in the night mode, if the SPV power is not available, the VSC
 works as an active power filter for the harmonics elimination and
 reactive power compensation. This increases the effective utilisation of
 the VSC. The adaptive neuron detection technique has lesser noise and
 oscillation in extraction of fundamental component in comparison of
 conventional adaptive control algorithm. It has also satisfied an
 IEEE-519 standard of harmonics by improving the quality of power of SPV
 grid integrated system. The proposed system is modelled and simulated
 using MATLAB/Simulink and the response of the system under non-linear
 loads and varying environmental conditions are evaluated experimentally
 on a prototype developed in the laboratory.</t>
  </si>
  <si>
    <t>Adaptive soft computing strategy for ride quality improvement with anti-lock braking system</t>
  </si>
  <si>
    <t>The paper analyzes vibrations effect on the ride quality of
 the car occupant at the driver and passenger seats along with Anti-lock
 Braking Sytem (ABS). Nine degrees of freedom (FoD) full-car active
 suspension and ABS models are used in the analysis. The vertical
 vibrations effect on the driver and passenger comfort is evaluated
 according to the set criteria defined in the ISO 2631-1 of 1997 standard
 for whole body vibrations. ABS analysis is based on the slip ratio
 control to avoid wheel lock and slip. Coordination of the active
 suspension and ABS is carried out. A modified adaptive NeuroFuzzy Takagi
 Sugeno Kang (NFTSK) control algorithm is developed for ride comfort
 improvement. Performance of the advanced adaptive control strategy is
 validated against the Gaussian random external road profile and results
 are compared with passive control and for further performance
 validation, results are compared with the indices defined by the
 international standard. Simulations are performed using Matlab Simulink
 software.</t>
  </si>
  <si>
    <t>Adaptive-Harmonic Compensation in Residential Distribution Grid by Roof-Top PV Systems</t>
  </si>
  <si>
    <t>The single-phase nonlinear loads are going to increase in the
 future and power quality concerns in the residential distribution grid.
 Since most of nonlinear loads have a dispersed nature, compensating
 these phenomena may be complicated. On the other hand, the increased
 capacity of single-phase grid-connected roof-top PV inverters in
 residential distribution grid can be an opportunity to engage these
 systems in the power quality issues as custom power devices. By
 implementing a proper control for roof-top PV inverters, these systems
 may in addition to inject the fundamental current, additionally act like
 a virtual harmonic resistance, and dedicate their additional current
 capacity to compensate the harmonics of residential distribution grid.
 In this paper, each roof-top PV system is a grid-harmonic supervisor,
 where it continually measures the PCC voltage harmonics by the sliding
 discrete Fourier transform algorithm and then individually compensates
 the measured harmonics by the proposed adaptive-harmonic compensator. In
 the proposed approach, a current reference is separately determined for
 compensating each harmonic component. Then, a specific amount of
 additional current capacity will be dedicated for each component to
 compensate by using adaptive gain. Finally, the current reference is
 controlled by a model predictive current controller. It has been tested
 in a single-phase transformerless inverter (highly efficient and
 reliable inverter concept) with an LCL filter at the output. Also, the
 effectiveness of the control scheme has been verified by MATLAB Simulink
 and experimental tests.</t>
  </si>
  <si>
    <t>Addressing protection challenges associated with Type 3 and Type 4 wind turbine generators</t>
  </si>
  <si>
    <t>Variable-speed doubly fed asynchronous (Type 3) and full
 converter-based (Type 4) wind turbine generators (WTGs) have complex
 fault current characteristics governed by proprietary controls. The
 control technique of some manufacturers is to produce balanced
 three-phase fault current during unbalanced faults. At present,
 short-circuit analysis tools commonly used by protection engineers are
 inadequate in representing the fault current behavior of these WTGs.
 This paper presents the fault current characteristics of a Type 4 WTG
 using a detailed MATLAB® and Simulink® model that incorporates pseudo
 control logic for this converter type. This paper also presents a case
 study of a misoperation of directional overcurrent relays connected to
 the collector circuit in an actual wind power plant during a fault. The
 paper provides recommendations on protecting wind power plants with
 these converter-based WTGs.</t>
  </si>
  <si>
    <t>Advanced fault location in MTDC networks utilising optically-multiplexed current measurements and machine learning approach</t>
  </si>
  <si>
    <t>http://www.sciencedirect.com/science/article/pii/S014206151732207X</t>
  </si>
  <si>
    <t>This paper presents a method for accurate fault localisation of DC-side faults in Voltage Source Converter (VSC) based Multi-Terminal Direct Current (MTDC) networks utilising optically-multiplexed DC current measurements sampled at 5 kHz, off-line continuous wavelet transform and machine learning approach. The technical feasibility of optically-based DC current measurements is evaluated through laboratory experiments using commercially available equipment. Simulation-based analysis through Matlab/Simulink® has been adopted to test the proposed fault location algorithm under different fault types and locations along a DC grid. Results revealed that the proposed fault location scheme can accurately calculate the location of a fault and successfully identify its type. The scheme has been also found to be effective for highly resistive fault with resistances of up to 500Ω. Further sensitivity analysis revealed that the proposed scheme is relatively robust to additive noise and synchronisation errors.</t>
  </si>
  <si>
    <t>Advanced method for neutronics and system code coupling RELAP, PARCS, and MATLAB for instrumentation and control assessment</t>
  </si>
  <si>
    <t>http://www.sciencedirect.com/science/article/pii/S0306454919306085</t>
  </si>
  <si>
    <t>The operation of current nuclear power plants (NPP) and the deployment of advanced nuclear reactors rely on digital instrumentation and control (I&amp;C) and information technology systems. The growing use of digital systems implies considerable security and safety challenges, as the usual standard codes used for designing, licensing, and analyzing accidents over the last few decades have been limited in terms of I&amp;C features. This study presents an innovative method to couple PARCS/RELAP5 with the high-performance language MATLAB/Simulink. As a proof-of-concept proof, a 2772 MWt pressurized water reactor modeled using the coupled package PARCS/RELAP5 is simulated. A supervisory system is implemented that allows MATLAB/Simulink to oversee the nuclear codes for exchanging online data. In addition, I&amp;C high-level computing tools are added to the NPP model, endorsing the application of “on-the-fly” decision logics. The coding strategy does not change the nuclear binary source codes, as the PARCS/RELAP5 codes have been validated for design and licensing. By running open- and closed-loop cases for control rod assembly movement, we found that PARCS/RELAP5 capabilities for digital I&amp;C modeling and simulations can be extended by adding MATLAB/Simulink flexibility.</t>
  </si>
  <si>
    <t>AGC of interconnected multi-source power system with considering GDB and GRC nonlinearity effects</t>
  </si>
  <si>
    <t>In this paper, automatic generation control (AGC) problem of
 an interconnected two-area multi-source power system is investigated.
 Each control area includes generations from reheat thermal, gas, and
 hydro units. Appropriate dynamic models are used for simulation of
 physical constraints of governor dead band (GDB) effect in the reheat
 thermal and generation rate constraint (GRC) in the reheat thermal and
 hydro generating units. This paper demonstrates that evaluating the
 dynamic performance of AGC without regarding these issues does not show
 precise and realistic results. A simple integral (I) controller is
 considered as secondary load frequency controller (LFC) loop. The LFC
 design is formulated as an optimization problem in which integral of
 time multiplied squared error (ITSE) performance index is minimized by
 an improved particle swarm optimization (IPSO) algorithm to adjust I
 controller. The LFC performance is evaluated under step, sinusoidal and
 random load perturbation patterns. To show the robustness of the
 proposed approach, sensitivity analyses are performed under various
 uncertainty scenarios. All simulations are performed in MATLAB/SIMULINK
 environment. The results are compared with the case of without
 considering the GDB and GRC non-linearity effects. The results
 demonstrate that with considering the GRC and GDB, the oscillations are
 not damped effectively and even they are increasing under uncertainty
 conditions.</t>
  </si>
  <si>
    <t>Air handling control of a diesel engine with a complex dual-loop EGR and VGT air system using MPC</t>
  </si>
  <si>
    <t>In this paper, the development of a multivariable control
 system based on Model Predictive Control (MPC) is described and
 experimentally validated for a diesel engine with a complex dual-loop
 Exhaust Gas Recirculation (EGR) and Variable Geometry Turbocharger (VGT)
 air handling system. This air architecture is required to meet the
 stringent emissions and fuel economy requirements for this engine. The
 air system is a multi-input multi-output nonlinear system that makes the
 design and tuning of the controller challenging. In this paper, a
 switched linear MPC with feed-forward and feedback control architecture
 is developed for the system. The presented design process is systematic,
 modular, and model-based leading to a considerable reduction in the
 development and calibration time of the control system. A significant
 improvement is also observed with respect to a well-tuned feed-forward
 controller. The design process and the performance of the controller are
 demonstrated experimentally in the engine test cell using
 Matlab/SIMULINK software and dSPACE rapid prototyping tool.</t>
  </si>
  <si>
    <t>Algorithm for Asymmetric Control of Power Transistors in DC-DC Converter with Series-Resonant Inverter for Solar Power Plants</t>
  </si>
  <si>
    <t>DC-DC converters with series-resonant inverter (SRI) may
 arouse interest among scientists and converter equipment designers due
 to their applicability at solar power plants (SPP) in particular.
 Zero-current switching (ZCS) and/or zero-voltage switching (ZVS) of
 semiconductor devices could be easily implemented in such DC-DC
 converters. This could allow reducing power losses when switching
 devices considerably as well as operating DC-DC converters at higher
 frequencies with high efficiency. A basic diagram for the power section
 of the bridge DC-DC converter as well as the operating principle of this
 section in DC-DC converters with SRI for SPP is discussed in the Theory
 Section of the paper. There are a great number of analog control units
 on serial chips to control resonant DC-DC converters, but they are
 intended for symmetric control only. The paper provides a scheme for
 implementing the algorithm for asymmetric control of the resonant DC-DC
 converter power transistors on discrete components in the form of a
 virtual model in the Matlab/Simulink environment. So far, the asymmetric
 control method is described only in one foreign paper providing current
 oscilloscope patterns of the resonant circuit and control voltages
 across MOSFET transistor gates of the DC-DC converter as well as the
 control system flowchart. The experimental part of the article presents
 the simulation results (transient, steady state, external
 characteristics, dependences for the efficiency of the converter). The
 obtained characteristics are consistent with the results of theoretical
 calculations presented in previous papers of the authors.</t>
  </si>
  <si>
    <t>Algorithms vehicle control stability for military systems with 4 WS</t>
  </si>
  <si>
    <t>Work deals with fundamental algorithms for military vehicle
 stability control. Introduction of the work is focused on directional
 vehicle stability during cornering. One of the main part of the work is
 focused to develop a kinematic - dynamic model vehicle chassis in an
 MSC. Adams, which is later served on the simulation of certain driving
 situations when turning the vehicle. Vehicle model is exported to
 Matlab/SIMULINK in the form of block for Simulink, where was proposed
 software system with algorithms for control of turning all four wheels
 model, based on values from sensors such as the desired velocity,
 steering angle, or the required turning radius at the time. Main part of
 this work contains vehicle stability model with control algorithms. End
 of this work contains case study and simulation results of the all four
 wheel steering vehicle.</t>
  </si>
  <si>
    <t>All-Wheel Drive Electric Vehicle Performance Optimization: From Modelling to Subjective Evaluation on a Static Simulator</t>
  </si>
  <si>
    <t>Powertrain electrification is undoubtedly recognized as a
 major trend in the automotive industry. The elimination of the internal
 combustion engine opens to different vehicles architecture designs, to
 improve habitability and reduce cost. The paper focus on an
 All-Wheel-Drive Full Electric high-performance vehicle equipped with
 wheel-hub motors, a layout that offers a significant potential in
 controlling each wheel individually. The objective is to develop a
 control algorithm capable of handling wheels torques independently to
 enhance vehicle's dynamic, keeping into consideration the model's energy
 performance. The control algorithm is entirely developed in
 Matlab-Simulink and implemented in the vehicle dynamic model, in a
 co-simulation environment with VI-CarRealTime software. Offline
 simulations are performed to tune the controllers and evaluate their
 impact on vehicle dynamics and energy efficiency. Finally, the model is
 tested in a real static simulator to be validated and to have a
 subjective interpretation of the dynamic behavior of the vehicle.
 Handling improvements are evaluated through a racetrack lap time
 performed by the VI-Grade virtual driver. Energy efficiency protocols
 instead will be assessed by monitoring the battery State of Charge
 variation and their impact on vehicle's behavior will be analyzed on the
 static simulator. The results point out to an improvement in the lap
 time thanks to the more agile and less understeering vehicle. Energy
 optimization algorithms and regenerative braking displays a promising
 energy reduction without compromising vehicle dynamics. The same
 racetrack from the offline simulations is used to test the model on the
 static simulator. Torque vectoring impact on driver's feeling is found
 to be noticeable and helpful in improving vehicle's response during
 cornering while energy optimization protocols are not affecting the
 dynamic performance.</t>
  </si>
  <si>
    <t>Alternative Identification Method using Biased Relay Feedback</t>
  </si>
  <si>
    <t>http://www.sciencedirect.com/science/article/pii/S2405896318316227</t>
  </si>
  <si>
    <t>This paper presents a method which can be used to identify dynamical systems using a biased relay feedback for control purposes. The method is applicable for systems describable by a transfer function if there are sustained oscillations in the biased-relay feedback test. It enables to estimate up to three frequency response points from a single biased relay test. These points can be used for fitting up to five parameters of a process transfer function with various structures. How to improve the parameter estimation of process models using a transport delay is shown as well. The proposed technique enables to improve the estimate of a static gain for a plant under a static load disturbance. The applicability of the method is demonstrated on simulated examples and on a laboratory apparatus called “Water Levitation”. Matlab/Simulink programming environment was used for all experiments.</t>
  </si>
  <si>
    <t>An accurate Matlab/Simulink based SiC MOSFET model for power converter applications</t>
  </si>
  <si>
    <t>In this paper, an analytical model of a silicon carbide power
 DMOSFET is developed in Matlab/Simulink environment, intended for high
 performance converter simulations. The proposed Simulink-based model is
 a highly useful tool that allows users to study system response to
 transient phenomena and calculate energy losses in a variety of
 topologies, control strategies and operating conditions. The static
 characteristics of the model and its performance during hard switching
 are validated through experimental testing and comparison with similar
 models in other commercially available simulation platforms. A 1 kW
 single phase, high frequency inverter is developed using SiC MOSFETs to
 investigate the accuracy of the proposed model when simulating a
 complete power converter.</t>
  </si>
  <si>
    <t>An Adaptive Sliding Mode Observer of Induction Motor in Sensorless Vector Control System</t>
  </si>
  <si>
    <t>A method of using an adaptive sliding mode observer to
 estimate induction motor rotor flux is presented in this paper, in order
 to improve the robustness of parametric variation in sensorless vector
 control. The observer obtains rotor flux and speed by constructing a
 mathematical model on the basis of the state equation in static
 coordinate system. Furthermore, the stability of the observer is
 guaranteed by the Lyapunov stability theory which is analyzed in this
 paper. The simulation in MATLAB/SIMULINK shows that the adaptive sliding
 mode observer is robust against motor parametric variation in sensorless
 vector control system by changing the resistances of stator winding and
 rotor winding. Finally the experiment based on DSP28335 platform
 verifies that the observer can obtain the rotor flux and speed in
 sensorless control system, and the algorithm has good robustness when
 load and given speed changes.</t>
  </si>
  <si>
    <t>An alternative tool for the energy evaluation and the management of thermal networks: The exergy analysis</t>
  </si>
  <si>
    <t>In the context of the strategy “Europe 2020”, European
 Directive 2012/27 identifies the high efficiency cogeneration and the
 district heating and cooling as instruments to reach the energy
 efficiency goals. The great potential deriving from these solutions is
 basically linked to the possible use of Renewable Energy Sources (RES)
 rarely used in centralized energy production. In literature many energy,
 economic or environmental indexes for the evaluation of energy networks
 efficiency are available. Notwithstanding, these indexes, based on
 primary energy savings, are less reliable when generation system powered
 by RES are analyzed. The goal of this work is the introduction of exergy
 as an alternative evaluation tool for the characterization of the
 thermal energy networks efficiency. In this research a parametric
 analysis has been carried out based on a Simulink [1] model. This model
 simulates the dynamic behavior of an energy micro-grid dedicated to
 three different buildings. The simulations have been run for three
 cities located in different climatic zones. Results show the positive
 impact of exergy as a tool to evaluate energy networks powered by
 traditional and renewable energy sources.</t>
  </si>
  <si>
    <t>An Amorphous Alloy Magnetic-Bus-Based SiC NPC Converter With Inherent Voltage Balancing for Grid-Connected Renewable Energy Systems</t>
  </si>
  <si>
    <t>This paper presents an amorphous alloy magnetic-bus-based
 neutral point clamped (NPC) converter for grid-connected renewable
 generation systems. In the proposed system, the amorphous alloy
 high-frequency high-power density multi-winding magnetic bus generates
 balanced dc supplies for the five-level (5L) NPC converter for
 high-quality power conversion. Compared to the traditional NPC converter
 topologies, the proposed magnetic-bus-based architecture does not
 require any control circuit for voltage balancing of the series
 connected capacitors. The magnetic bus inherently overcomes galvanic
 isolation issues and may reduce the size of the boosting inductor. In
 this paper, a finite control set model predictive control algorithm is
 derived to control the grid-connected 5L-NPC inverter for multilevel
 voltage synthesizing, while achieving the user-defined active and
 reactive power values. To verify the proposed concept, a simulation
 model is developed and analyzed in MATLAB/Simulink environment. To
 validate the technology, a scale d-down prototype test platform is
 developed in the laboratory with silicon carbide switching devices,
 which achieves high blocking voltage, low power dissipation, high
 switching frequency, and high-temperature operation. Based on the
 simulation and the experimental results, it is expected that the
 proposed converter will have a great potential for widespread
 application in renewable generation systems including superconducting
 generator-based wind turbines.</t>
  </si>
  <si>
    <t>An analog behavioral equivalence boundary search methodology for simulink models and circuit level designs utilizing evolutionary computation</t>
  </si>
  <si>
    <t>https://www.sciencedirect.com/science/article/abs/pii/S0167926016300189?via%3Dihub</t>
  </si>
  <si>
    <t>An autonomous hovercraft with minimum energy consumption</t>
  </si>
  <si>
    <t>The objective of this work is to introduce an autonomous
 Hovercraft with minimum Energy consumption. To achieve this goal, a
 computer simulation in addition to practical testing of a simple
 hovercraft model have been carried out. A mathematical model for the
 hovercraft is considered and simulated in the MATLAB/SIMULINK
 environment. A navigation system with Global Positioning System (GPS)
 integrated with an Inertial Measurement Unit (IMU) sensors are used to
 monitor the speed, position, and the direction of the hovercraft for the
 autonomous operation. Two motors with propellers are used for the
 lifting and thrust systems, while a third one is used for the rudder
 movement that controls the direction. Specific resistance (ε) index is
 used to test the hovercraft performance. The results of the practical
 experiments of moving the hovercraft between two and three points are
 compared with that of the computer simulation. The distance error from
 the actual target has been found to be in the range of about 18%, which
 proves the idea. It should be noted that this significant error is due
 to the fact that the GPS considered is a low price commercial one and
 using more accurate one will result in more satisfactory results. Based
 on the computer simulation and practical testing results, a look up
 table has been prepared to help in deriving an algorithm for controlling
 the RPM of lifting and thrust Fans based on the minimum optimum specific
 resistance.</t>
  </si>
  <si>
    <t>An Empirical Analysis of Neurofeedback Using PID Control Systems</t>
  </si>
  <si>
    <t>Neurofeedback systems can be modeled as closed-loop control
 systems with negative feedback. However, little work to date has
 investigated the potential of this representation in gaining a better
 understanding of the actual dynamics of neurofeedback towards explaining
 subjects' performance. In this paper, we analyze neurofeedback training
 data through a PID control model. We first show that PID model fitting
 can produce curves that are qualitatively aligned to the measured BCI
 signal. Secondly, we examine how brain activity during neurofeedback can
 be related to common characteristics of control systems. For this, we
 formalized a pre-existing neurofeedback EEG experiment using a Simulink®
 model that captures both the neural activity and the external algorithm
 that was utilized to generate the feedback signal. We then used a
 regression model to fit individual trial data to PID coefficients for
 the control model. Our results suggest that successful trials tend to be
 associated to higher average values of Ki, which represents the
 error-reducing component of the PID controller. It hints that
 convergence in successful neurofeedback is progressive but complete in
 approaching the target.</t>
  </si>
  <si>
    <t>An Enhanced Average Value Model of Modular Multilevel Converter for Accurate Representation of Converter Blocking Operation</t>
  </si>
  <si>
    <t>Modular Multilevel Converter (MMC) has demonstrated
 significant advantage in harmonic elimination and improved converter
 efficiency due to the use of large number of submodules and low
 switching frequency of the submodules. However, the massive switching
 events of the Insulated-Gate Bipolar Transistors (IGBTs) in the MMC have
 also introduced high computational burden when modelling the MMC in
 electromagnetic transient tools. Various research efforts have dedicated
 to developing the numerically efficient average value models (AVMs) for
 the MMC. This paper gives an overview of the existing control signal
 based AVMs of the MMC and proposes an enhanced average value model with
 arm current initialization method to compensate for the initial
 condition issue in the previously developed AVMs. The proposed approach
 is evaluated in a point-to-point MMC HVDC system under Simulink/eMEGAsim
 environment.</t>
  </si>
  <si>
    <t>An Enhanced Mobile Device-Based Navigation Model: Ubiquitous Computing</t>
  </si>
  <si>
    <t>https://doi.org/10.4018/IJMCMC.2018010101</t>
  </si>
  <si>
    <t>An extended model of a level and flow control system</t>
  </si>
  <si>
    <t>FESTO Compact Workstation is a well known didactic tool in
 process control. This paper aims at providing an improved transfer
 function model of this system's level and flow control loops. This
 higher order model is compared to existing first order system
 approximations of the level control loop in various input-output
 scenarios to verify its applicability and superiority. Results are
 obtained using MATLAB System Identification Toolbox after data
 acquisition in LabVIEW. MATLAB Simulink is used for cascade PI and
 single loop PI experiments to show the improvement cascade control on
 the new model brings. Together with the practical value the results
 have, the procedure conducted here can serve as a primer and a tutorial
 for system identification class using this or similar apparatus.</t>
  </si>
  <si>
    <t>An HPC-Based Data-Driven Process for Design Exploration and Optimization of Motor Drives</t>
  </si>
  <si>
    <t>A simulation-based data-driven design process for knowledge
 extraction and optimizing the size and the parameters of an integrated
 motor drive is proposed. With the importance of simultaneously
 optimizing the motor and inverter in a variable-speed application, this
 work provides a transition from the classical design process by
 introducing and investigating a data-driven design process. In addition
 to outlining its implementation, several practical issues associated
 with using a high-performance computing service are addressed, such as
 utilization factor and speedup ratio. In this paper, a case study of an
 interior permanent magnet motor coupled with a two-level inverter
 modulated by space vectors is simulated with the help of
 MATLAB/Simulink, MagNet, ThermNet and Microsoft Azure. Around 36000
 motor-drive models with different geometries were created and analyzed
 while incorporating the electromagnetic-thermal behavior of the motor
 components and inverter switches. Following the design sampling and
 exploration, valuable knowledge is extracted to aid future procedures.
 Finally, a neural network model fitted to more than 20 objectives is
 used to optimize the motor-drive operation in transient, rated and flux
 weakening modes using an evolutionary optimization algorithm. With the
 aid of the proposed approach, existing design exploration and
 optimization tools can be converted to an automatic and informative
 application-oriented design package.</t>
  </si>
  <si>
    <t>An Improved Active Li-ion Battery Equalization Scheme for Enhancing the Performance of a nearly Zero Energy Building and Electric Vehicle Microgrid</t>
  </si>
  <si>
    <t>This paper proposes an improved Battery Management System
 (BMS) that provides active equalization in the battery cells to reduce
 the total charging time and enhance the system performance. The
 suggested control scheme can be applied to energy storage systems with
 Li-ion batteries that are utilized in nearly zero energy building (nZEB)
 and electric vehicle (EV) microgrids. The proposed BMS is more suitable
 for the above applications, since repeatable and high dynamic
 performance from the battery system are required. The improvement in the
 battery operation and therefore, the enhancement of the whole microgrid
 performance can be accomplished by properly regulating the charging
 current of each battery cell through the gate voltage of a parallel
 connected MOSFET. An Aging Estimator Fuzzy Logic Controller (AEFLC) is
 also proposed that can online estimates the healthier cell of each
 battery stack by properly evaluating the internal resistance growth and
 the capacity fade factor of each cell. Thus, based on the healthier
 cell, the proposed algorithm controls the MOSFET current in order to
 achieve the cell equalization. Specifically, an Equalizer Fuzzy Logic
 Controller (EFLC) evaluates the cells' voltages and applies the
 appropriate gate-source voltage (VGS) at each MOSFET. The functionality
 and the effectiveness of the proposed BMS are verified both for nZEB and
 EV microgrids via simulation models using the MATLAB/Simulink program.
 Selective simulation results are presented to validate the operating
 improvements that the new BMS technique can provide.</t>
  </si>
  <si>
    <t>An improved approach for robust control of dynamic voltage restorer and power quality enhancement using grasshopper optimization algorithm</t>
  </si>
  <si>
    <t>http://www.sciencedirect.com/science/article/pii/S0019057819302101</t>
  </si>
  <si>
    <t>This paper presents a novel contribution of a low complexity control scheme for voltage control of a dynamic voltage restorer (DVR). The scheme proposed utilizes an error-driven proportional–integral–derivative (PID) controller to guarantee better power quality performance in terms of voltage enhancement and stabilization of the buses, energy efficient utilization, and harmonic distortion reduction in a distribution network. This method maintains the load voltage close to or equal to the nominal value in terms of various voltage disturbances such as balanced and unbalanced sag/swell, voltage imbalance, notching, different fault conditions as well as power system harmonic distortion. A grasshopper optimization algorithm (GOA) is used to tune the gain values of the PID controller. In order to validate the effectiveness of the proposed DVR controller, first, a fractional order PID controller was presented and compared with the proposed one. Further, a comparative performance evaluation of four optimization techniques, namely Cuckoo search (CSA), GOA, Flower pollination (FBA), and Grey wolf optimizer (GWO), is presented to compare between the PID and FOPID performance in terms of fault conditions in order to achieve a global minimum error and fast dynamic response of the proposed controller. Second, a comparative analysis of simulation results obtained using the proposed controller and those obtained using an active disturbance rejection controller (ADRC) is presented, and it was found that the performance of the optimal PID is better than the performance of the conventional ADRC. Finally, the effectiveness of the presented DVR with the controller proposed has been assessed by time-domain simulations in the MATLAB/Simulink platform.</t>
  </si>
  <si>
    <t>An improved control technique of a very precise positioning system used in hail suppression systems</t>
  </si>
  <si>
    <t>A control strategy for positioning systems used in hail
 suppression is presented in this paper. The proposed position control
 solution is designed to obtain a precise control of the launch pad
 position over the azimuth and elevation, resulting in controlling a
 system with two degrees of freedom. The proposed strategy has been
 simulated starting from a permanent magnet synchronous motor that was
 modeled by means of an inversed magnetic model. The control algorithm
 initially takes into consideration a regulation of the main motor's
 electrical quantities: torque, speed and position. Then a mechanical
 model for the system was developed, accounting for the experimentally
 determined static torque, total reduction factor (worm gear and launch
 pad), total inertia and efficiency. The simulation work has been
 developed in Matlab Simulink, and it considers two different systems,
 each one formed by one motor, along with it's worm gear and the
 corresponding mechanical parts. The simulation results are provided for
 both positioning systems, for the azimuth and elevation. The obtained
 results demonstrate that the proposed control solution is able to meet
 the application requirements and can be implemented with a real-time
 processor.</t>
  </si>
  <si>
    <t>An Improved Learning Based Multilayer Height Control Strategy in LMD Process</t>
  </si>
  <si>
    <t>The Laser Metal Deposition (LMD) is an emerging manufacturing
 technology based on additive manufacturing principle. To achieve a
 desired geometry of overall part, accurate modeling of the process is
 important before approaching to control the process. The deposition of
 successive layers in metal 3D printing is sensitive to variations in
 process parameters and disturbances in the deposition process. In this
 work the layer height is controlled using a semi-emperical model of the
 LMD process relating the scan velocity to layer thickness. The control
 algorithm in the proposed process uses an optimization method, Particle
 Swarm Optimization (PSO) to estimate the model parameter which
 identifies the process model correctly. A simple proportional-integral
 (PI) controller is used here along with an iterative learning controller
 (ILC) in the feed-forward path of the closed loop control system in
 order to enhance the tracking performance of the controller. The
 performance of the proposed control algorithm is evaluated through
 simulations in MATLAB/Simulink platform and validated in the
 experimental setup.</t>
  </si>
  <si>
    <t>An improved MATLAB/simulink model of SiC power MOSFETs</t>
  </si>
  <si>
    <t>Simulation is always the first step in the design of power
 converters. To maximally make the simulation results close to the
 experimental results, accurate models of all passive and active elements
 are necessary, which are the precondition for validating the expected
 behavior of the complete system including its converter topology and
 control algorithm without any prototype. For this reason, due to the
 wide use of Simulink in simulation of complex systems and to avoid the
 physical model that is too complicated to understand for many electrical
 engineers, an improved model for SiC power MOSFETs based on Simulink is
 proposed in this paper, which is suitable for wide temperature range
 application from 25 °C to 200 °C, even extended to lower or higher
 temperature easily. The static characteristics of SiC power MOSFETs are
 described by controllable current source whose behaviors depend on
 ambient temperature values. To get perfect output characteristic, a
 novel compensation method is presented. What's more, based on the
 equivalent circuit of SiC power MOSFETs, its dynamic characteristics
 with switching performance are analyzed in detail. The proposed model is
 validated with ST company's SiC power MOSFET SCT20N120 (1200V, 20A) in
 experimental tests.</t>
  </si>
  <si>
    <t>An improved P O MPPT algorithm for single stage three-phase grid integrated solar PV system</t>
  </si>
  <si>
    <t>This work presents an improved perturb and observe (P&amp;O)
 algorithm based MPPT (Maximum Power Point Tracking) for a single stage
 solar photovoltaic (PV) array integrated with a three phase grid. Due to
 simple implementation and efficient tracking, the P&amp;O approach of
 extracting maximum power from a PV array is very popular and efficient
 tracking technique among all MPPT techniques. However, the major
 pitfalls of this technique are that P&amp;O MPPT is affected from drift, the
 outcome of drift occurring is much disapproving when there is a quick
 rate of increment in insolation. Drift takes place because of erroneous
 judgments taken by traditional P&amp;O technique at the initial step
 alteration in voltage reference throughout the rise in insolation. An
 improved P&amp;O algorithm is proposed here to improve the drift issue by
 deploying the details of variation in PV current (ΔDLIpv) to make the
 judgment in extension to the variation in PV power (ΔDLPpv) and
 variation in PV voltage (ΔDLVpv). In this PV system, a VSI (Voltage
 Source Inverter) and three phase grid are used. In a three phase
 distribution feeder network for indemnify, the quality of power as per
 an IEEE-519 standard on harmonics, it satisfies the power quality norms.
 So, for availing the real power feeding to the grid and to sustain the
 terminal voltage constant at the PCC (Point of Common Coupling) with
 sinusoidal grid voltages and grid currents, this system works well
 simultaneously with improved performance of P&amp;O technique. The
 Matlab/Simulink is used for simulation and modelling of proposed system
 and the behavior of proposed MPPT algorithm has been examined for
 various insolation levels and different environmental situations on an
 experimental system which is established in the laboratory</t>
  </si>
  <si>
    <t>An innovative information fusion method with adaptive Kalman filter for integrated INS/GPS navigation of autonomous vehicles</t>
  </si>
  <si>
    <t>http://www.sciencedirect.com/science/article/pii/S0888327017304211</t>
  </si>
  <si>
    <t>Information fusion method of INS/GPS navigation system based on filtering technology is a research focus at present. In order to improve the precision of navigation information, a navigation technology based on Adaptive Kalman Filter with attenuation factor is proposed to restrain noise in this paper. The algorithm continuously updates the measurement noise variance and processes noise variance of the system by collecting the estimated and measured values, and this method can suppress white noise. Because a measured value closer to the current time would more accurately reflect the characteristics of the noise, an attenuation factor is introduced to increase the weight of the current value, in order to deal with the noise variance caused by environment disturbance. To validate the effectiveness of the proposed algorithm, a series of road tests are carried out in urban environment. The GPS and IMU data of the experiments were collected and processed by dSPACE and MATLAB/Simulink. Based on the test results, the accuracy of the proposed algorithm is 20% higher than that of a traditional Adaptive Kalman Filter. It also shows that the precision of the integrated navigation can be improved due to the reduction of the influence of environment noise.</t>
  </si>
  <si>
    <t>An Innovative Measurement Approach for Load Flow Analysis in MV Smart Grids</t>
  </si>
  <si>
    <t>This paper proposes a novel measurement procedure for load
 flow analysis in medium voltage (MV) smart grids. The new approach is
 based on power measurements at low voltage (LV) side of MV/LV
 distribution substations. Such measurements are carried out by means of
 power quality analyzers. If compared with the load flow methods based on
 measurements at the MV side, the proposed approach has a lower cost and
 it offers an equally reliable measurement system. The proposed algorithm
 takes the basic concept of the current summation backward/forward
 method; some modifications are introduced to use LV load powers
 measurements. To this aim, the MV/LV power transformer is properly
 modeled and taken into account in the algorithm. The proposed approach
 is validated by means of both simulations and experimental measurements;
 the test system is the MV distribution grid of Ustica Island, Italy.
 First, the proposed algorithm is compared with the MATLAB/Simulink load
 flow tool, which is based on the traditional Newton-Raphson method.
 Second, a comparison is carried out between the proposed method and the
 measurement data collected in the actual MV network of Ustica. Such
 comparison takes into account the uncertainties of both proposed method,
 and experimental active and reactive MV power measurements.</t>
  </si>
  <si>
    <t>An integrated Matlab-Simulink platform for a wind energy conversion system based on a hybrid excitation synchronous generator</t>
  </si>
  <si>
    <t>The purpose of this paper is to validate a control scheme of a
 wind turbine in its full operating range. In order to fully validate a
 chosen approach, it is usually necessary to perform experimental tests
 on a system. Fortunately, today, simulation can be a very efficient way
 to evaluate engineering solutions. Indeed, it is possible to perform
 very advanced simulations using a model sufficiently detailed to go
 entirely through the effects of interactions between many factors
 affecting the operation of the wind turbine. Failure to perform proper
 interconnection studies can lead to false conclusions regarding the
 controllers design and could endanger operations on the real system.
 Numerical simulation tools developed specifically for power systems and
 dynamic modeling may be used but general purpose modeling software such
 as Matlab-Simulink is well suited to the task. This paper presents an
 integrated Matlab-Simulink simulation platform for a robust control of a
 wind energy conversion system based on a hybrid excitation synchronous
 generator (HESG).</t>
  </si>
  <si>
    <t>An MPPT Approach Using Improved Hill Climbing and Double Closed Loop Control</t>
  </si>
  <si>
    <t>The development of Maximum Power Point Tracking (MPPT) control
 strategy is continuing in order to increase the generated energy from PV
 module. Many MPPT control strategies can be classified based on three
 main categories: perturbing current, perturbing duty cycle and
 perturbing voltage. This paper analysis the output characteristics of
 the mathematical model of photovoltaic modules under different
 illumination conditions at first, and then propose a hybrid approach
 which is a combination of Improved Hill Climbing and Double Closed Loop.
 The first part ensures the rapidity of the rising stage and the
 stability at the maximum power point, the second part ensures the
 stability of the output voltage and the output current of the Boost
 converter. Using MATLAB/Simulink to build various parts of the system
 model, the simulation results are compared with the conventional P&amp;O
 strategy and the two-stage variable step-size disturbance duty cycle.
 The simulation results show that the proposed algorithm can achieve a
 good ability of fast rise, stability and response to environmental
 transformation. Through the verification experiment on the experimental
 platform, the results show the consistency with the simulation results.</t>
  </si>
  <si>
    <t>An online optimal reference flux searching approach for direct torque control of interior permanent magnet synchronous machines</t>
  </si>
  <si>
    <t>The well-known maximum torque per ampere (MTPA) strategy is
 usually integrated the field oriented control (FOC) to improve the
 efficiency of interior permanent-magnet (IPM) synchronous motor drives.
 As an alternative to the FOC, direct torque control (DTC) has attracted
 extensive attention from both academia and industry in the last few
 decades, due to its distinctive advantages, e.g., fast dynamic response
 and high robustness to both motor parameters uncertainties and external
 disturbances. To improve the efficiency of the DTC drives, it is
 critical to determine the optimal reference stator flux linkage, which
 usually needs to be either pre-tuned offline and stored in a look-up
 table or calculated online using machine models and parameters. In this
 paper, the relationship between the stator flux linkage and the
 magnitude of stator current is firstly analyzed. Then, based on this
 relationship, an effective online search algorithm is proposed to
 determine the optimal reference flux, leading to a MTPA-like approach
 for DTC drives. The proposed approach can significantly shorten time
 consuming tuning effort and is robust to motor parameters variations.
 The feasibility and effectiveness of proposed method have been validated
 by using simulation studies in Matlab Simulink and experimental studies.</t>
  </si>
  <si>
    <t>An open-source integration platform for multiple peripheral modules with Kuka robots</t>
  </si>
  <si>
    <t>http://www.sciencedirect.com/science/article/pii/S1755581719300355</t>
  </si>
  <si>
    <t>This paper presents an open-source software interface for the integration of a Kuka robot with peripheral tools and sensors, KUI: Kuka User Interface. KUI is developed based on Kuka Fast Research Interface (FRI) which enables soft real-time control of the robot. Simulink Desktop Real-Time™ or any User Datagram Protocol (UDP) client can send real-time commands to Kuka robot via KUI. In KUI, third-party tools can be added and controlled synchronously with Kuka light-weight robot (LWR). KUI can send the control commands via serial communication to the attached devices. KUI can generate low-level commands using data acquisition (DAQ) boards. This feature enables rapid prototyping of new devices for the Kuka robot. Type II Reflexxes Motion Library is used to generate an online trajectory for Kuka LWR and the attached devices in different control modes. KUI is capable of interfacing a broad range of sensors such as strain gauges, compression load cells, pressure sensors/barometers, piezoresistive accelerometers, magnetoresistive sensors (compasses) using either a DAQ board or through the connection interface of amplified bridges. Sensors data, as well as all robot parameters such as joint variables, Jacobian matrix, mass matrix, etc. can be logged during the experiments using a separate stable thread. All these capabilities are readily available through a multithreaded graphical user interface (GUI). Three experimental case studies are presented to demonstrate the capabilities of the software in action. KUI is freely available as open source software under GPL license and can be downloaded from https://github.com/mahyaret/KUI.</t>
  </si>
  <si>
    <t>Analysis and control of single-phase converters for integration of small-scaled renewable energy sources into the power grid</t>
  </si>
  <si>
    <t>A comprehensive dynamic model based on Direct-Quadrature (DQ)
 rotating frame is proposed in this paper that is used along with a
 capability curve (CC) based on the active and reactive power to control
 a grid-connected single-phase voltage-source inverter (SPVSI). With the
 proposed dynamic model, a droop-passivity based controller can be
 designed for the grid-connected inverter in the presence of nonlinear
 loads. Stability analysis of the proposed control technique is also
 discussed in the paper as well as design principles. Moreover, an
 accurate performance area of SPVSI active and reactive power in dynamic
 transitions is achieved using the CC. Furthermore, an effective harmonic
 compensation scheme along with a proper active and reactive power
 sharing algorithm are performed by a well-designed reference waveform
 generation process. Performance of the grid-connected SPVSI, under the
 proposed controller, is thoroughly evaluated in the Matlab/Simulink
 environment.</t>
  </si>
  <si>
    <t>Analysis and design of LCL filter based synchronverter</t>
  </si>
  <si>
    <t>Electrical energy generation is evolving from centralized
 towards distributed energy resources (DER) like wind and solar power
 plants. In such power systems, new challenges arise for the design of
 voltage source converter (VSC) control strategies. In the last few years
 synchronverters have gained interest from the research community due to
 their capability of emulating synchronous machines (SMs) and therefore,
 in combination with energy storage systems, providing additional virtual
 inertia to the system. Furthermore, due to their intrinsic power
 synchronization mechanism, they are able to self-synchronize themselves
 to the grid without the need of a dedicated synchronization unit. In
 order to investigate the features of this type of controller, in this
 paper the small-signal analysis of a system consisting of a
 Synchronverter connected to the grid through an output LCL filter is
 presented. The results of the developed model will be compared first to
 time domain EMT simulations in MATLAB/Simulink/PLECS and subsequently to
 laboratory experiments, in order to prove their validity. The developed
 tool will be used for design purposes and to investigate the effects of
 parameters variation on the dynamic response of the system. Based on
 these considerations, a design procedure for a synchronverter will be
 presented.</t>
  </si>
  <si>
    <t>Analysis and enhancement of PV efficiency with incremental conductance MPPT technique under non-linear loading conditions</t>
  </si>
  <si>
    <t>http://www.sciencedirect.com/science/article/pii/S096014811500244X</t>
  </si>
  <si>
    <t>This paper presents experimental evaluations for variation in the efficiency of energy extracted from a photovoltaic (PV) module (under non-linear loading) incorporated with an incremental conductance(IC) maximum power point tracking (MPPT) algorithm. The focus is on the evaluation of the PV panel under non-linear loading conditions using the experimental installation of a 100Wp photovoltaic array connected to a DC–DC converter and a KVA inverter feeding a non-linear load. Under the conditions of non-linear loading, both the simulation and experiment show that the MPPT technique fails to attain maximum power point due to the presence of ripples in the current leading eventually to a reduction in efficiency. In this paper, panel current is taken as a function of load impedance in the MPPT algorithm to eradicate power variation, as load impedance varies with supply voltage under non-linear conditions. The system is simulated for different non-linear loads using MATLAB-Simulink. A TMDSSOLAREXPKIT was used for MPPT control. In case 2, the inverter is connected to a single phase grid. When a voltage swell occurs in the grid, PV power drops. This power loss is reduced using the proposed MPPT method. The results of simulations and experimental measurements and cost efficiency calculations are presented.</t>
  </si>
  <si>
    <t>Analysis and MPPT control of a wind-driven three-phase induction generator feeding single-phase utility grid</t>
  </si>
  <si>
    <t>In this study, a three-phase diode bridge rectifier and a
 single-phase voltage source inverter topology has been proposed for
 feeding single-phase utility grid employing a three-phase induction
 generator fed from wind energy. A self-excited induction generator
 configuration has been chosen for wide speed operation of wind turbine
 system, which gives the scope for extracting maximum power available in
 the wind. In addition to maximum power point tracking (MPPT), the
 generator can be loaded to its rated capacity for feeding single-phase
 utility grid using a three-phase induction machine, whereas it is not
 possible with existing configurations because of the absence of power
 converters. For the proposed system, MPPT algorithm has been devised by
 continuously monitoring the grid current and a proportional resonant
 controller has been employed for grid synchronisation of voltage source
 inverter with single-phase grid. A MATLAB/Simulink model of the proposed
 system has been developed to ascertain its successful working by
 predetermining the overall performance characteristics. The present
 proposal has also been tested with sag, swell and distortion in the grid
 voltage. The control strategy has been implemented using field
 programmable gate array (FPGA) controller with modularised programming
 approach. The efficacy of the system has been demonstrated with the
 results obtained from an experimental set-up in the laboratory.</t>
  </si>
  <si>
    <t>Analysis and Simulation of Chopper Stabilization Techniques Applied to Delta-Sigma Converters</t>
  </si>
  <si>
    <t>MATLAB/Simulink modeling of offset and flicker noise in
 Delta-Sigma modulators has been developed, providing a fast tool for the
 estimation of ADC performances. Since high accuracy and resolution are
 fundamental in sensor applications, a brief analysis of the main noise
 sources in second order Delta-Sigma modulators is presented, together
 with the typical solutions found in the literature. Generalization of
 system-level chopper technique for the rejection of the converter
 overall offset and low-frequency noise has been proposed and their
 effectiveness is evaluated by means of high-level simulations.</t>
  </si>
  <si>
    <t>Analysis and synthesis of handwriting movements via the enhanced beta-elliptic model</t>
  </si>
  <si>
    <t>On-line handwriting analysis and synthesis have become a topic
 of great interest over the last years and identified as a still-open
 research issue in various fields, including Artificial Intelligence.
 This paper proposes an artificial simulator for the analysis and
 synthesis of cursive handwriting signals based on the beta-elliptic
 model. The beta equation used for this model describes the velocity
 profile in the kinematics domain which, in turn, is represented by an
 elliptic arc that characterizes the handwriting trajectory in the static
 domain. The beta-elliptic model is used to develop a simulator model
 that produces both movement kinematic profiles, such as velocity and
 acceleration, and position patterns of the approximated handwriting
 trajectory. The model consists of three interconnected sub-systems
 constructed via the Matlab-Simulink tool. In order to test the
 performance of our proposed enhanced model and simplify the control and
 simulation of handwriting features, including movement amplitude,
 duration, and size, experimental cases were performed under ideal and
 noisy conditions. The results demonstrated the efficiency of the
 enhanced model in producing handwriting signals and its robustness in
 handling the variation of handwriting features.</t>
  </si>
  <si>
    <t>Analysis and System-Level Design of a High Resolution Incremental ΣΔ ADC for Biomedical Applications</t>
  </si>
  <si>
    <t>https://doi.org/10.1145/2800986.2800998</t>
  </si>
  <si>
    <t>Analysis of a energy storage system integrated with renewable energy plants and heat pump for residential application</t>
  </si>
  <si>
    <t>The use of small storage in low voltage (LV) systems can
 spread because costs are decreasing and because it is more sustainable
 to optimize the energy produced locally from renewable sources. In the
 new eco-buildings approach the use of heat pump for heating and cooling
 appears more and more appropriate. The recent Italian Technical Standard
 CEI 0-21 describes features and installation schemes for the connection
 of electrical storage in the point of connection of the LV electrical
 systems for active and passive users. The aim of this paper is to
 evaluate the energy and the economic performances of an Electrical
 Storage System (ESS based on lithium batteries) integrated by small
 renewable energy plants in a single family house. The energy
 performances are evaluated to increase the self-consumption from local
 renewable energy sources through different ESS sizes in different
 climate zones. The methodology investigates different configurations of
 the system in terms of capacity of storage and nominal power of PV
 plants in order to analyze the annual self consumption and costs for air
 condition through heat pumps and other household appliances. Further, it
 has been calculated the energy exchange with the grid. The study takes
 in to account connection scheme of energy storage systems and PV plants
 as shown in the Italian Standard. The study is based on an empirical
 approach to achieve a global evaluation of the system. Different
 Simulink models have been integrated to realize a dynamic simulation of
 the entire system. A Matlab program launches the simulation different
 times with different configuration of battery capacity and PV plant. The
 results shows that the total self-consumption can increase of about 50%
 in the best energy performance case with biggest ESS size in the study.</t>
  </si>
  <si>
    <t>Analysis of Carbon Tax as an Incentive Toward Building Sustainable Grid with Renewable Energy Utilization</t>
  </si>
  <si>
    <t>This study presents an analysis of technical and financial
 viability of hybrid grid/Renewable Energy System (RES) configurations
 for a neighborhood in Miami. Assessment criteria comprised reduction in
 net present cost (NPC), cost of energy (COE) and greenhouse gases (GHG).
 Mat lab® Simulink and the RES software HOMER were utilized as the
 assessment tool. The modeling is performed based on hourly load data of
 Miami, south east coast of the USA. Grid connection is required to
 provide the energy backup and as well to commercialize the system. This
 research analyses cost efficacy to encourage use of renewable energies,
 specifically, wind and solar. For this purpose, an evaluation of the Co2
 tax level of cost effectiveness of the system is also conducted.
 Outcomes demonstrate that there is remarkable potential of Co2
 mitigation along with COE reduction and sustainable and resilient energy
 development from employing RES. The results show that there are enough
 prospects for renewable based DG generation in existence of appropriate
 policy allocation for GHG emission penalties and Market Price Referent
 (MPR). Thither is a considerable quantity of literature available on
 renewable incentives. The focus of the experimental studies is mostly on
 the comparison of the different supporting action plans and in their
 advantage to promote the utilization of renewable technologies but not
 on their cost to reduce Co2 emissions.</t>
  </si>
  <si>
    <t>Analytical approximate solutions for a general nonlinear resistor–nonlinear capacitor circuit model</t>
  </si>
  <si>
    <t>http://www.sciencedirect.com/science/article/pii/S0307904X15000414</t>
  </si>
  <si>
    <t>In this paper, the analytical approximate solutions of a general RC circuit comprised of a nonlinear resistor in series with a nonlinear capacitor are addressed. In the studied circuit, the capacitor is characterized by a quintic polynomial voltage–charge dependence and the resistor obeys a cubic polynomial voltage–current relation. An efficient and easy-to-implement algorithm based on a hybrid analytical–numerical mathematical technique, namely the multistage Adomian decomposition method (MADM) is applied for solving the nonlinear differential equation governing the circuit performance. It is shown that the classic Adomian decomposition method fails to provide accurate convergent solutions for the posed problem over the whole semi-infinite time domain; however, the MADM can easily achieve convenient solutions with any desired degree of accuracy for both the transient and steady state time zones by exploiting its two embedded precision adjustment parameters. For the sake of illustration, two relevant numerical examples are solved by the MADM and simulated by the MATLAB–Simulink, as well. The results by the MADM are evaluated as highly accurate, based on comparison. In addition to the circuit theory aspects, the present work might be of particular interest from a practical point of view as the quintic nonlinear capacitor typically represents the widely used ferroelectric ceramic capacitors.</t>
  </si>
  <si>
    <t>Analytical Design and Performance Validation of Finite Set MPC Regulated Power Converters</t>
  </si>
  <si>
    <t>A new approach to performance validation of finite control set
 model predictive control (FCS-MPC) regulated power electronics
 converters is presented in this paper: statistical model checking (SMC).
 SMC is an established method used in various sectors of industry to
 provide solutions to problems that are beyond the abilities of classical
 formal techniques. The method is simple for implementation and requires
 only an operational system model that can be simulated and checked
 against properties. The approach will be presented on a standard
 two-level voltage source converter regulated by the FCS-MPC algorithm.
 In UPPAAL SMC toolbox, the converter system and controller are modeled
 as a network of stochastic timed automata. To assess the quality of the
 model, an equivalent Simulink model is used as a benchmark model. Using
 the model created in UPPAAL SMC toolbox the performance of the FCS-MPC
 algorithm is verified. The control algorithm is also tested on an
 experimental setup. During the evaluation, no significant degradation of
 reference tracking was found during transients nor under model parameter
 uncertainty.</t>
  </si>
  <si>
    <t>Analytical performance verification of FCS-MPC applied to power electronic converters: A model checking approach</t>
  </si>
  <si>
    <t>Since the introduction of finite control set model predictive
 control (FCS-MPC) in power electronics the algorithm has been missing an
 important aspect that would speed up its implementation in industry: a
 simple method to verify the algorithm performance. This paper proposes
 to use a statistical model checking (SMC) method for performance
 evaluation of the algorithm applied to power electronics converters. SMC
 is simple to implement, intuitive and it requires only an operational
 model of the system that can be simulated and checked against
 properties. Device under test for control algorithm application in this
 paper is a standard 2-level voltage source converter (VSC) with LC
 output filter used for uninterruptible power supply (UPS) systems. The
 performance of control algorithm is verified using the UPPAAL SMC
 toolbox and the behavior is compared to simulation results obtained from
 equivalent MATLAB/Simulink model and measurements from experimental
 set-up. Performance results are presented in terms of probabilities with
 corresponding uncertainties for calculated difference between the
 reference capacitor voltage value and the measured output voltage, and a
 simple moving average value. Algorithm's performance is tested with
 parameter uncertainties introduced in the model as well.</t>
  </si>
  <si>
    <t>ANN and wavelet entropy based approach for fault location in series compensated lines</t>
  </si>
  <si>
    <t>This paper presents a novel approach based on combined wavelet
 transform and artificial intelligence technique for estimating fault
 location in a series compensated transmission line. In proposed approach
 the samples of faulty current signals generated from simulink model are
 used for fault analysis. Wavelet transform is utilised for the purpose
 of feature extraction from the faulty current signals. The fault current
 signals are decomposed using Db5 mother wavelet. Features of faulty
 signals are extracted in terms of standard deviation and norm entropy
 value of the coefficients and are fed to designed artificial neural
 network (ANN) models for fault distance estimation. The paper also
 presents a comparison of error in estimating the distance of fault by
 different neural network i.e. Feed-forward, Cascade-forward and
 generalized regression neural network (GRNN). The preciseness and
 workability of the proposed algorithm has been evaluated on a 400 KV,
 300 km series compensated transmission line for different fault cases
 using MATLAB simulation. The results acquired, indicate that the
 proposed approach can reliably located the faults points in series
 compensated transmission line with high accuracy.</t>
  </si>
  <si>
    <t>Ant-Lion Optimizer algorithm and recurrent neural network for energy management of micro grid connected system</t>
  </si>
  <si>
    <t>http://www.sciencedirect.com/science/article/pii/S0360544218321509</t>
  </si>
  <si>
    <t>In this paper, an intelligent technique for EMS based on Recurrent Neural Network (RNN) with aid of Ant-Lion Optimizer (ALO) algorithm is presented to find energy scheduling in MG. The optimal operation programming of electrical systems through the minimization of production cost as well as better utilization of renewable energy resources, such as the PV system, WT, and storage system. The objective of the proposed method is utilized to the optimum operation of micro-sources for decreasing the electricity production cost by hourly day-ahead and real-time scheduling. The proposed method is able to analyze the technical and economic time-dependent constraints. The proposed method attempts to meet the required load demand with minimum energy cost. To accomplish this aim, demand response (DR) is evaluated by utilizing the RNN and additional indices for evaluating customer response, such as consumers information based on the offered priority, DR magnitude, duration, and minimum cost of energy (COE). Finally, the ALO algorithm is developed to solve the economic dispatch issues for determining the generation, storage, and responsive load offers. The proposed method is implemented in MATLAB/Simulink working platform and their performances are tested with the existing methods such as GA, ABC, and BFA respectively.</t>
  </si>
  <si>
    <t>Antlion optimizer tuned PID controller based on Bode ideal transfer function for automobile cruise control system</t>
  </si>
  <si>
    <t>http://www.sciencedirect.com/science/article/pii/S2452414X17300055</t>
  </si>
  <si>
    <t>Automobile cruise control reduces driver fatigue and ensures traffic safety by heavily relying on ICT and control engineering. A number of cruise control schemes are expected to be designed for proper safety management of vehicles in automobile design sector. Due to boosting road crowds, there is a new demand in developing automation of cruise control. The successfulness of automation of cruise control is heavily dependent on the efficient design of feedback control system. The use of evolutionary algorithms in designing feedback control of automobile cruise control system has reported in recent literature. It involves the communication of traffic data captured by sensor with actuator of the vehicle. The literature still lacks use of recently developed evolutionary algorithms for cruise control that could leverage road safety by tuning the control parameters. This paper presents the design of robust PID controller for an automobile cruise control system (ACCS). A linearized version of the cruise control system has been studies as per the dominant characteristics in closed loop system. The PID controller is designed as per Bode ideal transfer function to ensure robustness and formulated as an optimization problem. The gain parameters of the designed PID controller are tuned by ant lion optimizer (ALO) algorithm such that the proposed compensated system depicts the Bode ideal reference model. A comparison of this approach, a state space method, classical PID, fuzzy logic, genetic algorithm is presented. Numerical simulations shows that the ALO tuned PID controller based on bodes ideal model has better performance in terms of settling time, rise time, maximum overshot, peak time and steady state error. The performance analysis has performed by time domain analysis and frequency domain analysis. The robustness of the system is evaluated by considering sensitivity, complimentary sensitivity and controller sensitivity function. Further, the disturbance rejection behavior is studied for the proposed system. The analysis result reveals that the proposed ALO based PID controller with Bode ideal model for ACCS performs better than other recently published methods. All the simulations are carried out in Simulink/Matlab environment.</t>
  </si>
  <si>
    <t>Application and comparison of switching control algorithms for power system stabilizer</t>
  </si>
  <si>
    <t>An application of two switching control algorithms for the
 power system stabilizer (PSS) is introduced in this paper to enhance
 damping during low frequency oscillations in a power system followed by
 the comparison of the results due to these algorithms. Algorithm 1, is
 based on Lyapunov's stability theorem while algorithm 2, switches such a
 way that state trajectory is driven on to (n-1) dimensional stable
 hyper-plane. In the context of power systems, experimental comparison of
 the two switching algorithms promises theoretical insights for better
 algorithms in future. The feedback switching control models presented
 here is tested on the SMIB linearised phillips heffron model of a power
 system using MATLAB/SIMULINK @ platform.</t>
  </si>
  <si>
    <t>Application of ADAMS User-Written Subroutine to Simulation of Multi-gait for Spherical Robot</t>
  </si>
  <si>
    <t>Considering the complexity of robot structure and the
 influence of experimental environment, an Adams and C-based method for
 multi-step joint simulation of robots was proposed. It is of great
 significance to the verification control program. Unlike the joint
 simulation of Adams and MATLAB, the simulation method does not need to
 build Simulink block diagram and only bases on the programs. After
 completing the establishment of Adams mechanical motion model, the user
 subroutine can be written on the basis of the previous control program,
 and the interface call can be realized. The simulation results show the
 effectiveness and accuracy of the scheme. In addition, a gait experiment
 was performed on the robot. It is concluded that the simulation results
 can present the real situation well.</t>
  </si>
  <si>
    <t>Application of Machine Learning and Big Data in Doubly Fed Induction Generator based Stability Analysis of Multi Machine System using Substantial Transformative Optimization Algorithm</t>
  </si>
  <si>
    <t>http://www.sciencedirect.com/science/article/pii/S0141933119305344</t>
  </si>
  <si>
    <t>With the increase in the amount of data captured during the manufacturing process, surveillance systems are the most important decision making decisions. Current technologies such as Internet of Things (IoT) can be considered a solution to provide efficient monitoring of productivity. In this study, it has suggested a real-time monitoring system that uses an IoT, big data processing and an Offshore Wind Farm (OWF) model is proposed. The Offshore Wind Farm (OWF) is an extended level invasion in modern power electronics systems, in this proposed work Doubly Fed Induction Generator (DFIG) based multi machined OWF was designed, and power stability was analyzed using Substantial Transformative Optimization Algorithm (STOA). The Voltage Source Converter (VSC) and High Voltage Direct Current (HVDC) system was combined with onshore network. The terminal voltage of onshore network was controlled through Onshore Side Converter (OSC), active and reactive power was regulated separately using VSC. The performance of the onshore network was evaluated under renewable network errors (Total Harmonics distortion and steady state error) beside with OWF. The OWF - DFIG active and reactive power was controlled smoothly with in the limit of HVDC, and the power framework security can be updated by controlling the active power of the OSC to help its terminal voltage using STOA methodology. From the voltage control mode, the electrical faults are recovered rapidly with minimum fluctuation. The dynamic simulation comes about additionally demonstrate that onshore network fault can't impact OWF behind HVDC transmission system. Because of the specialized favorable circumstance, VSC-HVDC innovation, the constancy in OWF is very much ensured against the onshore grid faults. The proposed STOA based system has validated through simulation in Matlab Simulink environment. General, 97% effectiveness, accomplished at full load condition in light of the proposed system. The results showed that the IoT system and the proposed large data processing system were sufficiently competent to monitor the manufacturing process.</t>
  </si>
  <si>
    <t>Application of phasor frequency estimation techniques in phasor measurement unit</t>
  </si>
  <si>
    <t>The real time high accuracy measurement of waveform phasors is
 one of the many open challenges that need to be addressed for monitoring
 of power grids. In the paper accuracy of Discrete Fourier Transform
 (DFT) and Taylor Expansion Weighted Least Square (TWLS) phasor
 estimation techniques are compared using single phase Phasor Measurement
 Unit (PMU) Simulink model for various static &amp; dynamic conditions. Total
 vector error is used as an indexed tool to evaluate quality of phasor
 measurement.</t>
  </si>
  <si>
    <t>Application of QOCGWO-RFA for maximum power point tracking (MPPT) and power flow management of solar PV generation system</t>
  </si>
  <si>
    <t>http://www.sciencedirect.com/science/article/pii/S036031991934604X</t>
  </si>
  <si>
    <t>A hybrid technique for solar PV array (SPV) generating system for maximizing the power to load is proposed in this dissertation. The proposed hybrid technique is the joint execution of both the Quasi Oppositional Chaotic Grey Wolf Optimizer (QOCGWO) with Random Forest Algorithm (RFA) and hence it is named as QOCGWO-RFA technique. Here, QOCGWO optimizes the exact duty cycles required for the DC-DC converter of SPV based on the voltage and current parameters. RFA predicts the control signals of the voltage source inverter (VSI) based on the active and reactive power variations in the load side. With this control technique, the system parameter variations and external disturbances are reduced and the load demands are satisfied optimally. The proposed strategy is implemented in MATLAB/Simulink working platform with three different case studies and compared with existing techniques. With these case studies, the proposed technique generates the optimal PV power of 2.1 kW.</t>
  </si>
  <si>
    <t>Application of temporal logic for safety supervisory control and model-based hazard monitoring</t>
  </si>
  <si>
    <t>http://www.sciencedirect.com/science/article/pii/S0951832016303362</t>
  </si>
  <si>
    <t>In this work, we extend a previously introduced framework for safety supervisory control with the ingredient of Temporal Logic (TL) to improve both accident prevention and dynamic risk assessment. We examine the synergies obtained from integrating model-based hazard modeling/monitoring with the verification of safety properties expressed in TL. This expanded framework leverages tools and ideas from Control Theory and Computer Science, and is meant to guide safety intervention both on-line and off-line, either during the design stages or during operation to support operator's situational awareness and decision-making in the face of emerging hazardous situations. We illustrate these capabilities and the insight that results from the integration of the proposed ingredients through a detailed case study. The study involves a runway overrun by a business jet, and it shows how hardware, software, and operators’ control actions and responses can be integrated within the proposed framework. The aircraft suffered from a faulty logic in the Full Authority Digital Engine Computer (FADEC), which prevented the pilot from activating the thrust reversers in a particular operational scenario. We examine the accident sequence against three system safety principles expressed in TL: the fail-safe principle, the defense-in-depth principle, and the observability-in-depth principle. The framework is implemented in Simulink and Stateflow, and is shown to provide important feedback for dynamic risk assessment and accident prevention. When applied on-line, it provides warning signs to support the sensemaking of emerging hazardous situations, and identifying adverse conditions that are closer to being released. When applied off-line, it provides diagnostic information regarding missing or inadequate safety features embedded in the system. For the specific case study, we propose a new TL safety constraint (based on speed measurements and the history of pressure sensors from the landing gears) to be incorporated in this and other aircraft FADEC, and that could have prevented the hazardous situation, in this case a rejected takeoff following tire explosion, from turning into a deadly accident. We conclude with some recommendations to prevent similar accident recurrences and to improve accident prevention.</t>
  </si>
  <si>
    <t>Applying model-based principles on a distributed robotic system application</t>
  </si>
  <si>
    <t>Although robotic systems with a high amount of actuators,
 sensors and software-algorithms involve software development that is
 usually not trivial, model-based methods are rarely used. This paper
 presents the entire workflow, supporting the development steps from
 concept specifications to implementation of distributed robotic system,
 which are developed model-based with Matlab/ Simulink. Different ARM
 based target platforms, such as the Raspberry Pi, the robot RobotinoXT,
 Kinect and SensorTag to realize sensors, actuators and a particle filter
 are used. The distributed system that consist of four computers is
 modelled in four Simulink models. The communication with each other and
 with the components takes places via UDP. The implementation of a
 preprocessing for the integration of the components and the development
 of Simulink blocks is necessary. This paper presents and evaluates the
 distributed approach in robotic systems, as well as its development with
 Matlab/ Simulink.</t>
  </si>
  <si>
    <t>Artificial Intelligence based Fuzzy-MPPT Technique of H-Bridge Inverter for Grid-Connected Photovoltaic System</t>
  </si>
  <si>
    <t>This paper presents the development of Single-stage String
 Photovoltaic (PV) Inverter with Modified Perturb and Observe (P&amp;O) Fuzzy
 Logic Control (FLC) based-Maximum Power Point Tracking (MPPT) technique.
 Previous works on Single-stage string PV inverter come with various
 types of the circuit configuration and switching technique incorporating
 with a different type of MPPT. Each circuit topology and MPPT technique
 have their advantages and disadvantages and also has their performance
 limitation. Perturb and Observe (P&amp;O) is mostly used MPPT technique due
 to simple algorithm and fewer parameters requirement. Fuzzy Logic
 Control (FLC) technique is also simple but requires studies and
 well-understanding on the nature of the system as to develop good design
 control. The proposed work is to develop the Single-stage H-Bridge PV
 inverter with simple MPPT technique that combines the advantages of the
 P&amp;O and FLC technique. The proposed system is mainly tested on the 340W
 system by using two series mono-crystalline STP170s-24/Ac PV modules.
 The system is modelled in MATLAB/Simulink, and the performance is
 compared with the conventional P&amp;O technique. The performance of the
 system in simulation and experimental is evaluated under steady state
 and dynamic response.</t>
  </si>
  <si>
    <t>Artificial Neural Network Based Fault Classification and Location for Transmission Lines</t>
  </si>
  <si>
    <t>Due to various faults occur to transmission lines and because
 it was necessary to find and recover these faults quickly as possible.
 This paper discussing fault detection, classification and determining
 fault location as fast as possible via Artificial Neural Network (ANN)
 algorithm. The software used for modeling the proposed network is a
 MATLAB/SIMULINK software environment. The training, testing and
 evaluation of the intelligent locator processes are done based on a
 multilayer Perceptron feed forward neural network with back propagation
 algorithm. Mean Square Error (MSE) algorithm is used to evaluate the
 performance of the detector/classifier as well as fault locator. The
 results show that the validation performance (MSE) for the fault
 detector/classifier is 2.36e-9 and for fault locator is 2.179e-5. The
 system can detect if there is a fault or not, can classify the fault
 type and determine the fault location very precisely.</t>
  </si>
  <si>
    <t>Artificial Neural Network Motor Control for Full-Electric Injection Moulding Machine</t>
  </si>
  <si>
    <t>This paper proposes a new artificial neural network-based
 position controller for a full-electric injection moulding machine. Such
 a controller improves the dynamic characteristics of the positioning for
 hot runners, pin valve and the injection motors for varying moulding
 parameters. Practical experimental data and Matlab's System
 Identification Toolbox have been used to identify the transfer functions
 of the motors. The structure of the artificial neural network, which
 used positioning error and speed of error, was obtained by numerical
 modelling in Matlab/Simulink. The artificial neural network was trained
 using back-propagation algorithms to provide control of the motor
 current thus ensuring the required position and velocity. The efficiency
 of the proposed ANN-based controller has been estimated and verified in
 Simulink using real velocity data and the position of the injection
 moulding machine and pin valve motors.</t>
  </si>
  <si>
    <t>Assessment and Analysis of Typical Eskom Secondary Distribution Network under Normal Steady State</t>
  </si>
  <si>
    <t>To enable secondary distribution network to perform optimally,
 it is critical to assess the performance of the system. Optimum
 performance means acceptable voltage profile, increase reliability of
 supply, no overloading of cables and distribution transformers, absence
 of imbalances in both voltage and current phases and acceptable loss.
 This work evaluates the performance of secondary distribution network as
 a result of voltage losses, voltage deviation, voltage variation and
 voltage imbalance using MATLAB software. This paper presents a
 performance analysis of a typical Eskom secondary 11/0.4 kV, unbalanced
 secondary distribution system. The network was modeled with standard
 network parameters for secondary Eskom distribution network using
 MATLAB/Simulink Sim Power System tool box. The summary of the paper
 gives recommendations on effectual techniques for improving the voltage
 profile and reducing the voltage imbalance and voltage drop to an
 allowable standard.</t>
  </si>
  <si>
    <t>Assessment of DC offset in fault current signal for accurate phasor estimation considering current transformer response</t>
  </si>
  <si>
    <t>This study demonstrates the accurate signal model to be used
 for fault generated instantaneous current signals containing decaying DC
 offset by considering initial loading conditions and response of obvious
 non-ideal current transformer (CT). The issue of CT core saturation and
 its impact on signal is evaluated. The comparative performance of
 existing DC offset estimation methods with modified DC part is
 discussed. Required modifications in existing least error square based
 estimation algorithms are proposed. The modified DC signal model is
 useful for applications such as more accurate phasor estimation,
 distance relaying and fault locations. Simulation studies are carried
 out in MATLAB/Simulink to demonstrate accuracy achieved by consideration
 of the proposed signal model.</t>
  </si>
  <si>
    <t>Assessment of transmission line protection with integrated offshore wind farm in UAE</t>
  </si>
  <si>
    <t>The main aim of this research work is to assess the impact of
 wind farm integration on existing electricity grid in UAE and its
 protection system. The case study considered in this research work is
 132 kV Dubai transmission network. The grid integration model was built
 using MATLAB Simulink software including grid parameters and 1.5 MW
 doubly-fed induction generator (DFIG) model. The DFIG generator was
 enhanced with AC crowbar, DC chopper and low voltage ride-through (LVRT)
 based control components which were built using MATLAB Simulink. The
 protection relays used in this study are differential protection,
 directional overcurrent and earth fault protection. The protection
 algorithms were programmed in MATLAB scripts and tested to different
 fault scenarios extracted from the integration built model. The
 protection relays' performance results are presented and analysed in
 this paper. The obtained results showed the excellent performance of
 differential relays and the defects of Directional relays' response in
 terms of reliable protection system performance due to transient
 disturbances effect on the grid. The study outcomes were used to
 recommend the design of suitable protection scheme for the interface
 transmission line to wind farm integration projects in Dubai.</t>
  </si>
  <si>
    <t>Assessment of wind turbine drive-train fatigue loads under torsional excitation</t>
  </si>
  <si>
    <t>http://www.sciencedirect.com/science/article/pii/S0141029615005714</t>
  </si>
  <si>
    <t>This paper establishes validated models that can accurately account for the dynamics of the gearbox, along with the external dynamics that excite the system. A drive-train model implementation is presented where the gearbox and generator are coupled to the wind turbine structure in a dynamic simulation environment. The wind turbine is modelled using HAWC2 (Horizontal Axis Wind turbine simulation Code 2nd generation) and the gearbox is described using lumped parameters in MATLAB/Simulink. Each component in the gearbox model includes rotational and translational degree-of-freedom (DOF), which allows the computation of the bearing and gear-mesh loads. The proposed models are validated by experiments from a 750kW test-rig. The drive-train model is configured for a 5MW power capacity and coupled to the corresponding wind turbine and load simulations are carried out under turbulent wind following the guidelines from the IEC 61400-1 standard. Fatigue analysis shows the effect in the bearing damage equivalent loads, when including a detailed drive-train model in the overall wind turbine simulation for a 20year period. Results show a higher level of damage (up to 180%) when the detailed model is used in comparison to a simplified approach for load calculation. It is found that some of the wind turbine modes can have negative consequences on the life-time of the planetary bearings.</t>
  </si>
  <si>
    <t>Asymmetrical interval type-2 fuzzy logic control based MPPT tuning for PV system under partial shading condition</t>
  </si>
  <si>
    <t>http://www.sciencedirect.com/science/article/pii/S0019057820300021</t>
  </si>
  <si>
    <t>The conventional maximum power point tracking (MPPT) algorithm shows best performance under uniform insolation but when photovoltaic (PV) array is partially irradiated, the Power vs Voltage (P–V) plot consists of multiple local maxima power point (LMPP) and one global maxima power point (GMPP). The conventional MPPT algorithm may track local peak and fluctuate around it, resulting in lower power tracking. To eradicate this drawback of conventional algorithm, the solar PV system requires the synthesis of modified controller which is able to discriminate between local and global peak point. Along with implementing modified MPPT controller, to minimise the adverse effect of partial shading on PV system, different PV array arrangements like series-parallel (SP), honey comb (HC), total cross tied (TCT) etc. may be used. Author(s) in the present study, has proposed asymmetrical interval type-2 fuzzy logic control (IT-2 AFLC) based MPP algorithm for tracking global peak in partial shading condition (PSC) with different PV array arrangements. The presented algorithm has been compared with other approaches viz. perturb &amp; observe (P&amp;O) and type-1(T-1) FLC for GMPP tracking, fill factor, shading losses, mismatch loss and efficiency to establish its superiority. For evaluating the efficiency of different algorithms, the EN50530 MPPT efficiency test has been performed under dynamic condition. The proposed algorithm has been developed under MATLAB/Simulink environment.</t>
  </si>
  <si>
    <t>Attitude Control of a Micro AUV through an Embedded System</t>
  </si>
  <si>
    <t>This paper shows the design, modeling and control of a micro
 submarine (Cookie ROV) for inspection tasks in closed areas. The
 prototype include an embedded system (gumstix) in order to apply the
 control algorithms. This vehicle is made of materials and devices of low
 cost. The main goal consists of implementation and the comparison of
 controllers: PD, PID and saturated PD for stabilizing attitude of
 vehicle using an IMU (Inertial Measurement Unit). The Dynamic model is
 described by Newton-Euler equations. It presents vehicle's performance
 validation with help of MatLab Simulink and experimental results in real
 time. The contribution of this work is the original and compact design
 of the prototype to obtain a dynamic uncoupled in orientation and
 position, as well as its construction and integration of versatile and
 modular electronic components of small size, besides the implementation
 and validation of the different strategies of control systems to compare
 and obtain the best performance.</t>
  </si>
  <si>
    <t>Attitude Tracking for a Quadrotor UAV Based on Fuzzy PID Controller</t>
  </si>
  <si>
    <t>Recently, quadrotor Unmanned Aerial Vehicles (UAVs) have
 become one of the most interesting fields of research. Attitude control
 is a crucial research point and is also an important basis for the
 stable flight of the UAV. Therefore, it is necessary and meaningful to
 study the attitude tracking problem of the quadrotor UAV. Firstly, the
 control principle of the quadrotor UAV is described in the paper.
 Subsequently, the mathematical dynamic model of UAV is introduced via
 some basic derivation. Secondly, the overall control structure of the
 UAV is presented. In order to improve control performance, the fuzzy
 controller is used to tune the three parameters of the
 proportional-integral-derivative (PID) controller in altitude channel
 and attitude channel. In addition, the realization of the proposed
 control algorithm for the quadrotor UAV is presented in detail. Finally,
 the simulation test about the altitude and attitude tracking of the UAV
 is completed in Matlab/Simulink using PID controller and fuzzy PID
 controller respectively. Experimental results show that PID coupled with
 fuzzy control has a better tracking performance than pure PID.</t>
  </si>
  <si>
    <t>Autobalancing Analog Front End for Full-Range Differential Capacitive Sensing</t>
  </si>
  <si>
    <t>The authors here propose an analog interface for differential
 capacitance estimation, able to reveal and quantify capacitive
 variations. Different from other works in the literature, the proposed
 interface can operate on a full-range scale. This solution takes
 inspiration from a preliminary work of the same authors, whose working
 principle is based on a modified De-Sauty AC bridge configuration; in
 particular, two (differential) capacitors and two resistors are
 employed, one of which is implemented by a voltage-controlled resistor
 (VCR). In this paper, the electronic interface has been redesigned to
 obtain full-range operation and a linear input-output characteristic.
 The implemented autobalancing mechanism controls the VCR generating a
 reference voltage following the sensor output. Simulation results in two
 different circuit configurations performed by OrCAD PSpice have shown a
 very good agreement with a theoretical model implemented in
 MATLAB/Simulink environment. In addition, an evaluation of the goodness
 of the experimental measurements at steady and unsteady conditions is
 given. Experimental tests on a discrete-component prototype have been
 carried out using an automated test equipment including National
 Instruments tools and a dedicated software in the LabVIEW environment.
 Measurements have shown satisfactory results, the standard deviation
 being on the order of 0.01, in the worst case. The linearity error has
 been evaluated as well, resulting in lower than 1% full scale.</t>
  </si>
  <si>
    <t>Automated Generation of Robotics Applications from Simulink and SysML Models</t>
  </si>
  <si>
    <t>https://doi.org/10.1145/2695664.2695882</t>
  </si>
  <si>
    <t>Automated lumped-element simulation framework for modelling of transient effects in superconducting magnets</t>
  </si>
  <si>
    <t>The paper describes a flexible, extensible, and user-friendly
 framework to model electrothermal transients occurring in
 superconducting magnets. Simulations are a fundamental tool for
 assessing the performance of a magnet and its protection system against
 the effects of a sudden transition from the superconducting to the
 normal state (also known as a quench). The application has a scalable
 and modular architecture based on the object-oriented programming
 paradigm, which opens an easy way for future extensions. Models are
 composed of thousands of lumped-element blocks automatically created in
 MATLAB&amp;Simulink. Additionally, it is possible to run sets of simulations
 with varying parameters and model structure. Due to its flexibility the
 framework has been used to simulate various protection and magnet
 configurations. The experimental results were in a very good agreement
 with simulations.</t>
  </si>
  <si>
    <t>Automatic Generation of Single-Phase SVPWM Embedded Code</t>
  </si>
  <si>
    <t>Aiming at the contradiction between the extensive application
 of DSP and the entry barrier of its programming platform, this paper
 studies the automatic code generation method based on Matlab model
 design. This method saves time and manpower in using DSP, and the
 generated code is highly standardized, simple and easy to read. Based on
 the single-phase SVPWM technology, this paper introduces the code
 generation process and the control of the generated code in detail. The
 TMS320F28335-based single-phase SVPWM algorithm model is built with the
 Texas Instruments C2000 library and Simulink common library, and the DSP
 executable file is directly generated by Simulink. Download the DSP
 chip, observe the relevant pin waveform through the oscilloscope, and
 the experimental results are completely consistent with the theory,
 which verifies the fastness, simplicity, correctness of the method</t>
  </si>
  <si>
    <t>Automotive systems requirement mining using breach</t>
  </si>
  <si>
    <t>Automative control systems are more and more developed in the
 model-based design paradigm. This typically involves capturing a plant
 model that describes the dynamical characteristics of the physical
 processes within the system, and a controller model, which is a
 block-diagram-based representation of the software used to regulate the
 plant behavior. In practice, plant models and controller models are
 highly complex as they can contain nonlinear hybrid dynamics, look-up
 tables storing pre-computed values, several levels of design-hierarchy,
 design-blocks that operate at different frequencies, and so on.
 Moreover, system requirements are often imprecise, non-modular,
 evolving, or even simply unknown. In this talk, we describe a
 simulation-guided formal technique that can help characterize temporal
 properties of a system described with the Simulink modeling language,
 which is widely used as a high-fidelity simulation tool and is routinely
 used by control designers to experimentally validate their controller
 designs. Specifically, we present a way to algorithmically mine temporal
 assertions implemeted in the tool Breach. The input to our algorithm is
 a requirement template expressed in Parametric Signal Temporal Logic - a
 formalism to express temporal formulas in which concrete signal or time
 values are replaced by parameters. Our algorithm is an instance of
 counterexample-guided inductive synthesis: an intermediate candidate
 requirement is synthesized from simulation traces of the system, which
 is refined using counterexamples to the candidate obtained with the help
 of a falsification tool. The algorithm terminates when no counterexample
 is found. Mining has many usage scenarios: mined requirements can be
 used to validate future modifications of the model, they can be used to
 enhance understanding of legacy models, and can also guide the process
 of bug-finding through simulations.</t>
  </si>
  <si>
    <t>Autonomous hydrogen production system</t>
  </si>
  <si>
    <t>http://www.sciencedirect.com/science/article/pii/S0360319915002682</t>
  </si>
  <si>
    <t>A system for hydrogen production via water electrolysis using solar energy has been designed and is presented in this paper. Investigations were related to the experimental measurements and modeling of the 60 W electrolyzer and 100 W PV module separately and, subsequently, as coupled system. The goal of this paper was to increase system efficiency while simplifying the system's design. Electrolyzer features related to operating temperature, voltage and electric current were investigated in detail. In the mathematical model of the electrolyzer, important parameters were determined based on UI characteristics, which included the electrolyte ohmic resistance, the electrode overvoltage, and the electrode active surface. Experimentation allowed the authors to improve the mathematical model of the electrolyzer. It clear explains phenomena of variable temperature in real conditions due to the new steady state and higher temperature profile developing as process continues. This statement presents the main contribution of this work. It is supported with experiments and explained in detail through the paper. With efficiency of 77.06% the experimental systems of the electrolyzer and PV module are designed to be roughly compatible with each other. The emphasis is to describe the important parameters in both systems. All mathematical models were programmed in Simulink/MATLAB software. to navigate a predetermined route.</t>
  </si>
  <si>
    <t>Autonomous indoor navigation of low-cost quadcopters</t>
  </si>
  <si>
    <t>Many researchers from academia and industry are investigating
 closely how to control an autonomous mobile robot, especially Unmanned
 Aerial Vehicles (UAV). This paper shows the ability of a low-cost
 quadcopter, Parrot AR-Drone 2.0"</t>
  </si>
  <si>
    <t>Autotunning of P/PI fuzzy gains for a rapid control of a brushless motor in an hybrid system</t>
  </si>
  <si>
    <t>In this paper the experimental modeling of the transfer
 function of an DC voltage three-phase brushless synchronous electric
 motor (Brushless DC Electric Motor) for a hybrid system is presented,
 the bench system consists of an architecture in parallel using devices
 for power division called electromagnetic clutches, that consist in a
 double canal pulley, a coil and a drag plate, these clutches were
 connected to the motor's arrow in this hybrid system, allowing an
 individual control of both. The identified transfer function is used to
 design and to simulate a control of angular speed being used the
 Root-Locus technique and Fuzzy Logic to autotune the proportional
 integral gains. The primary objective is to synchronize the engine
 speeds to make efficient the fuel use in the combustion motor. The
 simulation of the control system in closed loop is made in the Simulink
 tool and is designed with Siso tool from the mathematical software
 Matlab. The system identification is conducted through the System
 Identification Toolbox of Matlab with data acquisition of angular speed,
 voltage and sampling time.</t>
  </si>
  <si>
    <t>Ball bearing defect models: A study of simulated and experimental fault signatures</t>
  </si>
  <si>
    <t>http://www.sciencedirect.com/science/article/pii/S0022460X17303176</t>
  </si>
  <si>
    <t>Numerical model based virtual prototype of a system can serve as a tool to generate huge amount of data which replace the dependence on expensive and often difficult to conduct experiments. However, the model must be accurate enough to substitute the experiments. The abstraction level and details considered during model development depend on the purpose for which simulated data should be generated. This article concerns development of simulation models for deep groove ball bearings which are used in a variety of rotating machinery. The purpose of the model is to generate vibration signatures which usually contain features of bearing defects. Three different models with increasing level-of-complexity are considered: a bearing kinematics based planar motion block diagram model developed in MATLAB Simulink which does not explicitly consider cage and traction dynamics, a planar motion model with cage, traction and contact dynamics developed using multi-energy domain bond graph formalism in SYMBOLS software, and a detailed spatial multi-body dynamics model with complex contact and traction mechanics developed using ADAMS software. Experiments are conducted using Spectra Quest machine fault simulator with different prefabricated faulted bearings. The frequency domain characteristics of simulated and experimental vibration signals for different bearing faults are compared and conclusions are drawn regarding usefulness of the developed models.</t>
  </si>
  <si>
    <t>Battery dynamic energy model for use in electric vehicle simulation</t>
  </si>
  <si>
    <t>http://www.sciencedirect.com/science/article/pii/S0360319917321067</t>
  </si>
  <si>
    <t>The majority of work carried out around battery models is partly motivated by vehicle simulation. Specifically, for electric vehicle simulation, some characteristics of the battery require more attention while others can be simplified, thus distinguishing dynamic models for battery system simulation slightly and requiring different tools. In this paper, we propose a dynamic battery model that accounts for changes in temperature and can be integrated in electric vehicle simulation for testing purposes by computer simulation. Possibilities shown open the door for extensions of the model according to the needs, using the bond graph formalism and Matlab/Simulink. Comparison with other literature data and experiment made on electric vehicle show the accuracy and the efficiency of this approach.</t>
  </si>
  <si>
    <t>Battery managgement system forr solar panel</t>
  </si>
  <si>
    <t>This paper deals the development of MPPT algorithm employing
 incremental conductance method with boost converter for stand-alone
 operation of PV system. The PV Panel have been modeled using
 MATLAB/Simulink and simulated results are furnished. Overcharging and
 deep discharging may damage the life of battery. It's essential to
 maintain the limits of battery charging. The charge control has been
 developed by a microcontroller. The prototype PV system consisting of PV
 panels, boost converter and battery has been built in the laboratory for
 experimental investigations. The successful hardware implementation
 shows the efficacy of the proposed system.</t>
  </si>
  <si>
    <t>Benchmark control problem for real-time hybrid simulation</t>
  </si>
  <si>
    <t>http://www.sciencedirect.com/science/article/pii/S0888327019306028</t>
  </si>
  <si>
    <t>This paper presents the problem definition and guidelines for a benchmark control problem in real-time hybrid simulation for a seismically excited building, to appear in a Special Issue of Mechanical Systems and Signal Processing. Benchmark problems have been especially useful in enabling a community of researchers to leap forward on a given topic, distill the lessons learned, and identify the capabilities and limitations of various approaches. The focus here is on the design of an effective transfer system displacement tracking controller which is a commonly used approach for ensuring that interface conditions between numerical and experimental substructures are satisfied. In this study, a laboratory model of a three-story steel frame is considered as the reference structure. Realistic numerical models are developed and provided to represent the numerical and experimental substructures and the transfer system, which is comprised of hydraulic actuation, sensing instrumentation, and control implementation hardware. Experimental components are identified and provided as Simulink models, which are executed in real-time using Simulink Desktop Real-Time capability to enable realistic virtual real-time hybrid simulation. The task of each participant of the Special Issue is to design, evaluate, and report on their proposed controller approaches using the numerical models and computational codes provided. Such approaches will be assessed for robustness and performance using the provided tools. This benchmark problem is expected to further the understanding of the relative merits, as well as provide a clear basis for evaluating the performance of various control approaches and algorithms for RTHS. To illustrate some of the design challenges, a sample control strategy employing a proportional-integral (PI) controller is included, in addition to the built-in control loop of the transfer system.</t>
  </si>
  <si>
    <t>Benchmarks for software clone detection: A ten-year retrospective</t>
  </si>
  <si>
    <t>There have been a great many methods and tools proposed for
 software clone detection. While some work has been done on assessing and
 comparing performance of these tools, very little empirical evaluation
 has been done. In particular, accuracy measures such as precision and
 recall have only been roughly estimated, due both to problems in
 creating a validated clone benchmark against which tools can be
 compared, and to the manual effort required to hand check large numbers
 of candidate clones. In order to cope with this issue, over the last 10
 years we have been working towards building cloning benchmarks for
 objectively evaluating clone detection tools. Beginning with our WCRE
 2008 paper, where we conducted a modestly large empirical study with the
 NiCad clone detection tool, over the past ten years we have extended and
 grown our work to include several languages, much larger datasets, and
 model clones in languages such as Simulink. From a modest set of 15 C
 and Java systems comprising a total of 7 million lines in 2008, our work
 has progressed to a benchmark called BigCloneBench with eight million
 manually validated clone pairs in a large inter-project source dataset
 of more than 25,000 projects and 365 million lines of code. In this
 paper, we present a history and overview of software clone detection
 benchmarks, and review the steps of ourselves and others to come to this
 stage. We outline a future for clone detection benchmarks and hope to
 encourage researchers to both use existing benchmarks and to contribute
 to building the benchmarks of the future.</t>
  </si>
  <si>
    <t>the papers they looked at could be in scope</t>
  </si>
  <si>
    <t>Biased-Relay Feedback Identification for Time Delay Systems</t>
  </si>
  <si>
    <t>http://www.sciencedirect.com/science/article/pii/S2405896317323534</t>
  </si>
  <si>
    <t>The paper describes a new technique for estimation up to three points on a process frequency response from a single biased-relay feedback test without using the FFT algorithm. The new technique called “shifting method” extends possibilities of the relay feedback identification of dynamic systems describable by linear models. The introduced identification method is applicable for systems with dead time if there are stable limit cycles in biased-relay feedback tests. This approach enables to fit up to five parameters of a process transfer function from data observed by one relay experiment. The method may be used for parameter estimation of linear mathematical models with various structures and therefore it can be used for parameter fitting both isochronic and anisochronic linear models. This is demonstrated on proportional and integrating time delay processes described by isochronic or anisochronic linear models. The paper also introduces explicit formulas for the parameter estimation of the process model of the second order plus time delay. The applicability of the proposed method is demonstrated on simulated examples. Matlab/Simulink programming environment was used for all simulations.</t>
  </si>
  <si>
    <t>Biomechanical Analysis of the Lower Limb: A Full-Body Musculoskeletal Model for Muscle-Driven Simulation</t>
  </si>
  <si>
    <t>Musculoskeletal model is a useful tool to evaluate the complex
 biomechanical problems, simulate and evaluate the injuries, estimate the
 muscle-tendon forces, and joint the torques during motion and predict
 the effects of orthopedic surgeries. Moreover, the musculoskeletal model
 is a rich source of information to develop robotics exoskeleton aiming
 to restore the normal gait after some injuries. This paper presents a
 full musculoskeletal model in an open-source framework to perform the
 biomechanical analysis of the human lower limb in order to simulate both
 healthy and pathological gait; 14 bones, 88 Hill-type muscle-tendon
 segments, ten ligament segments for each knee, and six joints for each
 lower limb were modeled. The model allows us to simulate different
 injuries of the lower limb, such as ictus, stroke, and so on, by sending
 different signal profiles to muscle-tendon segments, emulating the
 functional electrical stimulation (FES). At the same time, forces and
 torques could be computed for muscles and joints. Hence, the proposed
 model can be suitable not only to perform a complete biomechanical
 analysis for medical purposes but also for the exoskeleton controller
 design and actuators dimensioning. In order to validate the model, it
 was exported to Simulink environment to simulate the joints range of
 motion, muscle moment arm, and joint torque, and then, these data were
 compared with the medical literature. All simulations results show that
 the data from the model are according to the previously published works.
 Furthermore, the model was validated using the real data obtained by our
 own gait capture system and by CODA motion software for normal and
 pathological gait. Finally, the goodness-of-fit of our model was
 assessed using the root mean square error (RMSE) and the normalized mean
 square error (NMSE); the values of these indices suggest that the model
 estimated the kinematics and kinetics parameters of healthy and
 pathological gait successfully.</t>
  </si>
  <si>
    <t>BLDC Motor Speed Control Based on MPC Sliding Mode Multi-Loop Control Strategy – Implementation on Matlab and Arduino Software</t>
  </si>
  <si>
    <t>In this paper, a sliding mode - model predictive controller
 for a BLDC motor has been designed and implemented. This cascade
 controller consists of two loops, the inner loop is a sliding mode
 controller to control and adjust the motor current and the outer loop is
 a model predictive controller that is used for controlling and tracking
 of the reference speed. The goal for adopting sliding mode and model
 predictive controller is that the former is robust against model
 uncertainties and the model predictive controller has the capability to
 place some constraints on the input and state variables. In the end, the
 suggested algorithm has been simulated using Simulink software and the
 experimental results are implemented and then validated using an Arduino.</t>
  </si>
  <si>
    <t>BLDC Motor-Driven Solar PV Array-Fed Water Pumping System Employing Zeta Converter</t>
  </si>
  <si>
    <t>This paper proposes a simple, cost-effective, and efficient
 brushless dc (BLDC) motor drive for solar photovoltaic (SPV) array-fed
 water pumping system. A zeta converter is utilized to extract the
 maximum available power from the SPV array. The proposed control
 algorithm eliminates phase current sensors and adapts a fundamental
 frequency switching of the voltage source inverter (VSI), thus avoiding
 the power losses due to high frequency switching. No additional control
 or circuitry is used for speed control of the BLDC motor. The speed is
 controlled through a variable dc link voltage of VSI. An appropriate
 control of zeta converter through the incremental conductance maximum
 power point tracking (INC-MPPT) algorithm offers soft starting of the
 BLDC motor. The proposed water pumping system is designed and modeled
 such that the performance is not affected under dynamic conditions. The
 suitability of proposed system at practical operating conditions is
 demonstrated through simulation results using MATLAB/Simulink followed
 by an experimental validation.</t>
  </si>
  <si>
    <t>Calibration Systems with MATLAB by Examples. Statistical Modeling, Optimization and Design of Experiments</t>
  </si>
  <si>
    <t>Carrier extraction based synchronization scheme for distributed DC–DC converters in DC-Microgrid</t>
  </si>
  <si>
    <t>http://www.sciencedirect.com/science/article/pii/S0378779618301032</t>
  </si>
  <si>
    <t>In this paper, a novel PWM carrier synchronization method is proposed for distributed DC–DC converters in DC-Microgrids. The synchronization method is based on carrier frequency extraction from DC-bus voltage ripple. In addition, an advanced phase shift control algorithm for the synchronized carriers is implemented to reduce the DC bus voltage ripple contents. A DC-Microgrid encompassing different distributed energy resources with their DC–DC converters is modeled using Matlab\Simulink to test the proposed synchronization method and control algorithm. Then, a small power scale experimental testbed is built in order to validate the simulation results. The simulation and the experimental results demonstrated that the proposed method and algorithm are very promising to minimize DC-bus ripple contents in DC-Microgrid applications.</t>
  </si>
  <si>
    <t>Chaotic signal dynamics of VCSEL for secure optical communication</t>
  </si>
  <si>
    <t>In this paper, the influence of the rotating polarization
 angle of optical feedback (OF) on the chaotic dynamic behavior of
 vertical-cavity surface-emitting lasers (VCSELs) is studied numerically.
 Parallel-polarization optical feedback (PPOF) is considered in this
 investigation. A numerical model using Simulink is implemented for the
 polarization resolved of a VCSEL with PPOF using a Lang-Kobayashi model.
 The trajectory attractors and correlation function are used to evaluate
 the chaotic dynamics and measure the chaotic synchronization between the
 orthogonal polarization modes (XP) and (YP) of the VCSEL. It is shown
 that a high-quality polarization-resolved chaos synchronization is
 achieved in the VCSEL when it is subjected to the rotated-polarization
 angle with strong OF. The results are displayed a poor dynamics
 synchronization between the XP and YP modes under the weak OF. However,
 the chaotic dynamic synchronization and polarization mode hopping are
 clearly observed at the high level of OF with 90o polarization rotated.
 The quality of chaotic synchronization improves with an increase of the
 polarization angle. This provides a new tool for secure optical
 communications system.</t>
  </si>
  <si>
    <t>Characterization of EMI effects in communication data link system in the presence of high-power radar radiation</t>
  </si>
  <si>
    <t>Effects of radar pulse interference with high power on the
 communication data link system on a warship platform are investigated
 with the help of Simulink simulation platform and in-house developed
 MATLAB algorithm. Based on the established model of communication data
 link system, FDTD simulation is at first employed for simulating the
 induced voltage on the wire antenna of date link system in the presence
 of a radar pulse radiation. The communication quality of the system is
 further evaluated for different interference waveforms of the incident
 radar pulse with high power. It is numerically shown that the
 transmitted information, in some cases, could not be restored at the
 receiver, which can provide certain guidance for evaluating complex
 electromagnetic environment effects on the warship platform on the local
 communication system.</t>
  </si>
  <si>
    <t>Civil aircraft landing gear brake system development and evaluation using model based system engineering</t>
  </si>
  <si>
    <t>Civil aircraft landing gear brake system development and
 evaluation using model based system engineering is proposed in this
 paper. This paper describes the process of civil aircraft landing gear
 brake system development by model based system engineering (MBSE), and
 implementation using IBM Rational Rhapsody, a SysML Language Software
 Environment. Use case, function flow, and state-machine of system are
 set up by model and to describe the requirement analysis and
 architecture design of highly complex system in civil aircraft. It
 demonstrates how to integrate a SysML modeling tool with Simulink to
 validate system specification. The integration enables users to validate
 the behavior by simulating the overall composition.</t>
  </si>
  <si>
    <t>Classical PID versus predictive control solutions for a galvanometer-based scanner</t>
  </si>
  <si>
    <t>The galvanometer-based scanners (GS) are oscillatory optical
 systems utilized in high-end biomedical technologies. From a control
 point-of-view the GSs are mechatronic systems (mainly positioning
 servo-systems) built usually in a close loop structure and controlled by
 different control algorithms. The paper presents a Model based
 Predictive Control (MPC) solution for the mobile equipment (moving
 magnet and galvomirror) of a GS. The development of a high-performance
 control solution is based to a basic closed loop GS which consists of a
 PD-L1 controller and a servomotor. The mathematical model (MM) and the
 parameters of the basic construction are identified using a theoretical
 approach followed by an experimental identification. The equipment is
 used in our laboratory for better dynamical performances for biomedical
 imaging systems. The control solutions proposed are supported by
 simulations carried out in Matlab/Simulink.</t>
  </si>
  <si>
    <t>Coated Superconducting Tape Model Based on the Distribution of Currents Between the Tape Layers: Computing Implementation</t>
  </si>
  <si>
    <t>In large-scale applications of high-temperature
 superconductors (HTS) such as superconducting fault current limiters or
 superconducting magnetic energy storage, HTS tapes are often the
 simplest element involved in the design of such elements. In turn, those
 elements are part of wider environments, as power grids, which are
 analyzed by programs using models of well-known conventional electrical
 elements, e.g., resistances, reactors, transformers, switchgear, etc.
 The problem of superconducting elements to be modeled as the other ones
 is the nonlinearity of their response, due to the nonlinearity of the
 superconducting tape in which the elements are done. The proposal of
 this work is to develop a model of the coated superconducting tape based
 on parameters that adjust the nonlinearity of the tape under the
 hypothesis that: 1) the electrical current is distributed between the
 layers of the tape (mainly between the superconducting layer and the
 stabilizer) in a different way depending on the peak value; and 2) the
 hysteresis in the superconducting layer can be modeled as a function of
 the stationary V(I) characteristic. Experimental measurements have been
 done in order to adjust the parameters of the model, which have to be
 determined for each type of tape in the same way that the parameters of
 ferromagnetic cores have to be determined for each material. Several
 models have been implemented in a MATLAB environment and tested to be
 part of a more complex circuit. The best solution for straight tape and
 self-field was developed in Simulink, and results and conclusions are
 presented here.</t>
  </si>
  <si>
    <t>Cognitive radio networks management using an ANFIS approach with QoS/QoE mapping scheme</t>
  </si>
  <si>
    <t>Future networks are characterized by a panoply of novel
 services based on multimedia services like gaming and real time video
 streaming. In addition, cognitive radio is considered as an emergent
 candidate of next generation (NextG) networks. Therefore, there is a
 need of some techniques that can ensure self-managed networks with
 learning capabilities. Our approach is based on adaptive neuro-fuzzy
 inference system (ANFIS) used for predicting the user video perception
 (e.g. MOS) and for managed decisions that can be achieved by a specific
 radio configuration (e.g. data rate, handover). The ANFIS model with
 Quality of Services/Quality of Experience (QoS/QoE) mapping is able to
 sense environment, decide, learn and optimize its decisions online by a
 learning algorithm that uses a set of experimental measurements. We used
 an implementation tool of the ANFIS model under MATLAB/SIMULINK
 environment supporting the development of real time scenarios.</t>
  </si>
  <si>
    <t>Combined PDM with Frequency-Temperature Profile Adaptation Control for Induction Metal Hardening</t>
  </si>
  <si>
    <t>During metal hardening applications, the load parameter
 variation is inherently encountered. At temperature close to hardening,
 these parameters specifically the magnetic permeability and electrical
 resistivity vary. Therefore, a suitable control method is often required
 to allow the induction heating system operating under optimum
 conditions. This paper proposes on new approach dealing with the issue
 of implementing a frequency adaptation control without using the
 conventional phase-locked loop (PLL). This technique seems to outweigh
 the PLL in many respects particularly in induction metal hardening. This
 approach takes into account the equivalent electrical quantities with
 respect to the temperature of the workpiece during the treatment
 process. This strategy is combined with pulse density modulation (PDM)
 to conduct power control improvement which account for material
 resistivity increase. Applied to a full bridge series resonant inverter,
 the proposed method of frequency tracking is assessed through power
 evaluation through simulation and experimental tests during the
 operating frequency range of hardening process. The simulation model is
 performed using Matlab/Simulink. The obtained results show better
 performances with efficiency higher than 90%. The algorithm is
 implemented using an experimental setup for evaluation.</t>
  </si>
  <si>
    <t>Comparative Optimization Study on Vehicle Suspension Parameters for Rider Comfort Based on RSM and GA</t>
  </si>
  <si>
    <t>5th International Conference of Materials Processing and Characterization (ICMPC 2016)</t>
  </si>
  <si>
    <t>This paper present on optimal vehicle seat suspension design for a quarter car model to reduce vibrations. With the aid of MATLAB/Simulink a simulation model is achieved for further process into Response Surface Methodology and Genetic Algorithm. For the Response surface methodology, an experimental design was chosen in order to obtain the proper modelling equation. Later this modeled equation was served as objective function for further process into genetic algorithm to choose the best values of three control variables Parallelly numerical optimization through Response surface methodology was done to compare the results of both optimization techniques i.e. through Genetic algorithm and Response surface methodology. The results indicated that both techniques are capable of locating good conditions to evaluate optimal setting of sprung mass, spring stiffness and damping co-efficient.</t>
  </si>
  <si>
    <t>Comparative performance evaluation of fractional order controllers in LFC of two-area diverse-unit power system with considering GDB and GRC effects</t>
  </si>
  <si>
    <t>http://www.sciencedirect.com/science/article/pii/S2314717217300211</t>
  </si>
  <si>
    <t>In this paper, fractional order proportional-integral-derivative (FOPID) and tilted-integral-derivative (TID) controllers are applied in the design of load frequency controller (LFC). Tuneable parameters are adjusted via an improved particle swarm optimization algorithm which is powered by chaotic parameter and crossover operator to find a globally optimal solution. The FOMCON toolbox is employed within MATLAB/Simulink for implementing fractional order modeling and control. A two-area diverse-unit power system is examined considering the physical constraints of generation rate constraint and governor dead band. Comparative evaluations demonstrate that the FOPID-based LFC achieves the greatest dynamic performance under different load disturbance patterns. Sensitivity analysis is carried out to demonstrate the robustness of the proposed LFCs under wide variations in the system loading condition and parameter.</t>
  </si>
  <si>
    <t>Comparative simulation of conventional maximum power point tracking methods</t>
  </si>
  <si>
    <t>Maximum power point tracking (MPPT) is an key component of
 photovoltaic system so as to maximise the energy under given specified
 condition. Perturb and observe (P&amp;O) and incremental conductance(IC) are
 two popular conventional control algorithm because of the simplicity in
 design. In this work, comparisons between these two conventional
 algorithms are carried out. These algorithms are implemented in
 MATLAB/Simulink environment considering the specifications of Solarex
 MSX-64 model. Double diode model of the solar cell is considered for the
 experimentation. The results of simulation are compared and discussed in
 detail.</t>
  </si>
  <si>
    <t>Comparative Study of Three Power Management Strategies of a Wind PV Hybrid Stand-alone System for Agricultural Applications</t>
  </si>
  <si>
    <t>Desertification due to global warming has a negative impact on
 the agricultural production capacity of hundreds of thousands of people
 in the world. To remedy this situation, one of the best ideas is the use
 of renewable energy sources to pump water and irrigate the fields. The
 aim of this research is the management of renewable energy hybrid power
 system (RE-HPS) for agricultural applications. The RE-HPS consists of a
 Photovoltaic (PV) system and a Wind Turbine (WT). A lead-acid battery
 bank is used to increase the reliability of the power system. Three
 Power Management Strategies (PMSs) have been evaluated on their ability
 to meet the requirements of the pump and loads. The dynamic behavior of
 the hybrid system was tested under various wind speed, solar radiation,
 and load demand conditions. The wind speed and solar radiation data are
 based on real data from Dakar in Senegal. The simulation model was
 developed using MATLAB/Simulinkl Stateflow. The adopted approach
 consists in the development of an energy management algorithm capable
 not only of ensuring the regulation of the water level in the reservoir
 but also of satisfying the demand for the load and of protecting the
 batteries from overcharging and deep discharging.</t>
  </si>
  <si>
    <t>Comparison of Backstepping and Sliding Mode Control Techiniques for A High Performance Active Vehicle Suspension System</t>
  </si>
  <si>
    <t>http://www.sciencedirect.com/science/article/pii/S2405896317328720</t>
  </si>
  <si>
    <t>The objective of this paper is to present the design and implementation of an active vehicle suspension system that aims at reducing vibrations experienced by the driver. Cost effectiveness, ride comfort and robustness are major design parameters in developing the solution. A half car suspension system test rig is constructed for testing the three implemented controllers. Back stepping is used as the primary controller due to its ability to handle non linear systems. The adaptive sliding mode controller is implemented to improve robustness and to deal with non parametric actuation related uncertainties of the controller. A comprehensive comparison of the performance of a back stepping controller was experimented and tested against the proportional integral derivative (PID) and the adaptive sliding back stepping (ASB) controllers in a progressive incremental manner. The experimental results showed that the back stepping, ASB and the PID controllers reduced the sprung mass displacement up to 76.8 %, 71.3 % and 60.9 % respectively when compared to the passive system. The adaptive sliding mode controller performance shows adaptive properties as its performance improves with time. Although ride comfort has been improved, the quality of the suspension travel has been compromised. Matlab, Simulink and DSpace are used for the programming environment.</t>
  </si>
  <si>
    <t>Comparison of experimental identification methods using measured data from a turbojet engine</t>
  </si>
  <si>
    <t>In this work, we compare nine methods of experimental
 identification (polynomial models, artificial neural networks and
 deterministic methods). We use measured data from the small turbojet
 engine iSTC-21v to create experimental models through programming
 environment MATLAB/Simulink. Comparing the output of these calculated
 models with the real measured data, we get the amount of the mean
 absolute error (MAE) and mean absolute percentage error (MAPE) on the
 basis of which we determine the accuracy of each method.</t>
  </si>
  <si>
    <t>Comparison of Two Alternators Models for a Vehicle Electric Power Balance Simulation</t>
  </si>
  <si>
    <t>In the last fifteen years, one of the main focus of automobile
 manufacturers has been to reduce fuel consumption and emissions. To
 achieve this goal, technologies such as smart alternators and stop-start
 systems were introduced completely changing the vehicle's power system
 management and evaluation. For this reason, it is very important to
 properly design the vehicle electric system to ensure a good energy
 balance, controlling the battery state of charge to guarantee the car's
 ignition when the key is turned off. This is done by testing the energy
 balance of the vehicle, that consists in checking if the alternator is
 suitable to ensure on-board battery charge and supply energy to all
 vehicle loads in the most heavy-duty conditions. In this work two
 different approaches for the simulation of Lundell's alternator are
 evaluated and compared between each other for later be used in a
 complete vehicle electric power system simulation. The first one is a
 quasi-static approach, defined by a set of electrical tests on a
 alternator test bench. Using the Simulink's Lookup Table tool, it is
 possible to calculate the alternator output interpolating the
 experimental results. The second one is based on differential equations
 employing the classical qd rotor reference frame to model the alternator
 in transformed coordinates and variables. Those two approaches are used
 on a vehicle electric power system simulation and then a comparison
 between each other is made, highlighting their differences.</t>
  </si>
  <si>
    <t>Comparison, simulation and hardware setup for single phase cascaded multilevel inverter with less switches</t>
  </si>
  <si>
    <t>Multilevel inverter has a purposeful applications in the
 domain of power electronics as it permits to reach higher voltages with
 low harmonics content. Rise in the number of levels, the harmonic level
 of output voltage will fall gradually. This paper presents two
 multilevel inverters, single and three phase which utilizes less
 switches, in the form of a small blocks coupled and cascaded together to
 achieve its desired output, than conventional topology, and thus there
 will be depletion in use of components, gate driver circuitry. A 7,9,11
 level single also three phase inverter model will be simulated with the
 concept of SPWM techniques for the comprehensive analysis of harmonic
 spectrum with the usage of MATLAB/SIMULINK tool. The experimental
 implementation will be done for 9 level for single phase supply.</t>
  </si>
  <si>
    <t>Compensation Strategy for Multiple Series Centralized Voltage Sag in Medium Voltage Distribution Network</t>
  </si>
  <si>
    <t>In order to solve the major production accidents caused by
 voltage sag in power supply park, such as equipment shutdown and
 production line shutdown, this paper proposes a new DVR topology to
 compensate voltage sag. In this strategy, the storage battery is
 centralized for energy management, and the stored energy is output
 through the combination of multiple converters and multi-winding
 transformers. Based on this topological mathematical model, this paper
 presents a hybrid control method of grid voltage feedforward and load
 voltage feedback, which can compensate the large capacity, long, deep
 and asymmetric voltage sags in the medium voltage distribution network.
 In addition, in order to solve the problem of DC bias caused by the
 circulating current between multiple windings on the secondary side of
 transformer, a circulating current suppression algorithm is proposed.
 The effectiveness of the proposed strategy is verified by
 matlab/simulink simulation analysis and experiments.</t>
  </si>
  <si>
    <t>Composability Modeling for the Use Case of Demand-controlled Ventilation and Heating System</t>
  </si>
  <si>
    <t>In recent engineering practice, the complexity of the systems
 is increasing. This complexity will keep on increasing if new components
 are added into the system or system configuration is changed. Numerous
 configurations of these components are repeated or their relationship is
 recognizable. On the other hand, simulation tools are commonly used to
 track the behavior of the modeled systems over time because of their
 advantages against experimental setups which are the abstraction of
 reality. However, the ability to integrate different components at
 different levels of the designed model along with the different
 techniques used for their inter-relationships based on users requirement
 is a challenge. The main contribution of this paper is to give an
 example of how to apply composability to handle this issue. One tangible
 example is to study the behavior of heating, ventilation, and
 air-conditioning systems in large buildings. Therefore, finding a
 solution to model this kind of complex system in a highly composable and
 scalable view is promising. Composability is a system design challenge
 that describes how different components can be selected and combined in
 different configurations and different levels to satisfy users
 requirement with a highly reduced development cost and time in the
 simulation, as its advantages. Finally, the practical steps for design
 and implementation of a composable demand-controlled ventilation and
 heating system as a useful and energy-efficient smart building's
 technology in MATLAB/Simulink (besides its constraints) is provided.</t>
  </si>
  <si>
    <t>Computational Intelligence Paradigms for Optimization Problems Using MATLAB/SIMULINK</t>
  </si>
  <si>
    <t>Constant on time controlled zero voltage switching electronic ballast with power quality improvement</t>
  </si>
  <si>
    <t>This study deals with the design, modelling and implementation
 of unity power factor (UPF) boundary conduction mode (BCM)-based
 electronic ballast for a T8, 36 W fluorescent lamp. In low power
 applications, BCM-based boost converter is widely used because of the
 low inductor value, however, because of zero crossover distortion,
 achieving a total harmonic distortion of &lt;;10% is difficult for
 universal AC mains. In proposed electronic ballast, UPF has been
 achieved at universal AC mains by using a boost power factor corrected
 converter operating in BCM with constant on time control. The achieved
 constant DC-link voltage is converted into high frequency AC voltage
 using a quasi-half bridge series resonant inverter to initiate the
 discharge and also to drive the fluorescent lamp with constant current.
 The modelling and simulation of the proposed topology have been
 performed using sim power system tool-boxes in MATLAB-Simulink
 environment. The switching losses have been reduced by achieving zero
 voltage switching at an operating switching frequency of 46 kHz.
 Different evaluated parameters have been found as per the international
 standard IEC61000-3-2 of class C regulations.</t>
  </si>
  <si>
    <t>Contributions on the harmonic analysis of a transmission overhead line - a case study</t>
  </si>
  <si>
    <t>The increasing need to limit the harmonic pollution of
 electricity transmission networks, require the use of the harmonic
 impedance, as a primary tool of analysis. Using the general relations
 for calculating the harmonic impedance seen along an AC power line
 deducted under its modeling through a chain of two symmetric passive
 quadripols built with linear equivalent parameters, uniformly
 distributed, the article presents the results obtained in a case study
 that considers an overhead line of 400 kV rated voltage, operating in no
 load conditions. Sections of the line and respectively the frequencies
 at which the risk of parallel resonance is maxim are identified. The
 values obtained with the mathematical model used in Mathcad are
 confirmed by modeling in Matlab Simulink. The main conclusion drawn from
 the calculation results is the need to avoid no load operating
 conditions or operating conditions with very low load of the electricity
 transmission lines within harmonic polluted power systems.</t>
  </si>
  <si>
    <t>Control algorithm implementation for a filtering and regeneration system used in urban traction DC substations</t>
  </si>
  <si>
    <t>This paper focuses on the design and implementation of the
 control algorithm of an active filtering and energy recovery system
 which transforms the classical DC traction substation into a active
 substation. For this goal, the active power filter control loops must be
 tuned not only for the proper operation as an active filter, but also to
 give the APF the ability to generate back to the power grid the energy
 intake from the DC line to the compensating capacitor. It will be proved
 that the transition between filtering operation and energy recovery
 operation is done automatically, without the intervention of the human
 operator or of a specially designed system. The correct implementation
 and tuning of the control algorithm was validated on a complete Simulink
 model which includes in detail all the sections of the active
 substation. Moreover, the correct implementation was further
 experimentally verified on a scale model of the active substation based
 on a dSpace DS1103 platform. The results obtained both by simulation and
 on the experimental setup proved the correct answer of the tuned
 regulators and the overall operation of the active substation. The
 indirect current control approach was adopted, with the computation of
 the desired power grid current based on a modified synchronous rotating
 d-q frame.</t>
  </si>
  <si>
    <t>Control based on techno-economic optimization of renewable hybrid energy system for stand-alone applications</t>
  </si>
  <si>
    <t>http://www.sciencedirect.com/science/article/pii/S0957417415008465</t>
  </si>
  <si>
    <t>This paper presents an Energy Management System (EMS) for hybrid systems (HS) composed by a combination of renewable sources with the support of different storage devices (battery and hydrogen system) that allow its operation without the necessity of grid connection (i.e. a stand-alone system). The importance of the proposed EMS lies in taking into account economic issues that affect to the decision of which device of the HS must operate in each moment. Linear programming was used to meet the objective of minimizing the net present value of the operation cost of the HS for its whole lifespan. The total operation costs depend largely on the reposition costs of its components. Instead of considering predefined reposition years for each component and calculate their net present cost from them (as is commonly considered in other works), in this work it was proposed to use lifetime degradation models - based on the well-known statement that the lifetime depends on the hours of operation and the power profiles that the components are subjected to- from which the repositions are made to check how they affect to the cost calculation and, consequently, to the EMS performance. The behavior of the proposed control is checked under a long term simulation, in MATLAB-Simulink environment, whose duration is the expected lifespan of the HS (25 years). A conventional state-machine EMS is used as a case study to validate and compare the results obtained. The results demonstrate that the proposed HS and EMS combination assures reliable electricity support for stand-alone applications subject to different techno-economic criteria (generation cost and sustenance of battery SOC and hydrogen levels), achieving to minimize the operation cost of the system and extend their lifespan.</t>
  </si>
  <si>
    <t>Control Design Based on FMI: a Diesel Engine Control Case Study</t>
  </si>
  <si>
    <t>http://www.sciencedirect.com/science/article/pii/S2405896316313568</t>
  </si>
  <si>
    <t>Successful implementation of model-based design processes is a key factor for remaining competitive in the automotive industry. This implies that synergies must be exploited by reusing plant models for different contexts. To this purpose, the FMI standard has been created to exchange dynamical simulation models between different tools. The FMI standard is highly relevant for automotive control research by providing a standardized way to give control engineers access to plant models from a large range of tools. This paper presents a use case for an FMI-based workflow for engine control design: an off-the-shelf diesel engine plant model from Dymola is used for designing a nonlinear airpath controller in MATLAB/Simulink.</t>
  </si>
  <si>
    <t>Control of a vertical axis wind turbine in gusty conditions</t>
  </si>
  <si>
    <t>Vertical axis wind turbines (VAWT) are used in locations where
 high wind speeds are combined with gusty conditions, giving variations
 in the direction and speed of the wind. However, optimal power
 extraction from the gusts is difficult and can result in fluctuating
 power flow to the grid. Most turbine control algorithms have been
 developed for steady winds, hence there is a need for a better power
 control strategy that harnesses as much power as possible from the wind
 during gusts, ensures that the turbine system remains within its safe
 operating envelope and delivers power to the electrical network in an
 acceptable form. This paper identifies control methods for the VAWT
 across its operating range, using the 4Navitas, 55kW wind turbine as a
 case study. A Simulink model of the turbine is validated against
 measured site data. Metrics are defined and used to evaluate an
 algorithm suitable for implementation on the commercial equipment.
 Compared with the original scheme, simple modifications are identified
 which considerably reduce torque ripple on the transmission shaft and
 electrical power fluctuations, whilst increasing average power to the
 grid.</t>
  </si>
  <si>
    <t>Control of transformerless grid-connected PV system using average models of power electronics converters with MATLAB/Simulink</t>
  </si>
  <si>
    <t>http://www.sciencedirect.com/science/article/pii/S0038092X18307813</t>
  </si>
  <si>
    <t>This paper presents the analysis, modeling and control of a grid connected photovoltaic (PV) system supplying two local loads. For this purpose, the average models of both boost converter and three-phase voltage source inverter (3-ph VSI) are used. Their advantage in term of computational speed allows simplifying and accelerating the simulation in order to develop their control laws. A Fractional Open Circuit Voltage (FOCV) algorithm based Maximum Power Point Tracking (MPPT) control technique is modified and combined with a DC-DC boost converter. The Watt-Var control approach is presented for the 3-ph VSI control. The Both proposed control algorithms are thereafter validated in detailed (switching) models. The proposed model is implemented in the MATLAB/Simulink software and simulation studies are presented. The simulation results show the advantage of using Power Electronics Converters (PEC) in their average versions. They also demonstrate the high performance and feasibility of the proposed system with its control strategy.</t>
  </si>
  <si>
    <t>Control parameter optimization for AP1000 reactor using Particle Swarm Optimization</t>
  </si>
  <si>
    <t>http://www.sciencedirect.com/science/article/pii/S0306454915004090</t>
  </si>
  <si>
    <t>The advanced mechanical shim (MSHIM) core control strategy is implemented in the AP1000 reactor for core reactivity and axial power distribution control simultaneously. The MSHIM core control system can provide superior reactor control capabilities via automatic rod control only. This enables the AP1000 to perform power change operations automatically without the soluble boron concentration adjustments. In this paper, the Particle Swarm Optimization (PSO) algorithm has been applied for the parameter optimization of the MSHIM control system to acquire better reactor control performance for AP1000. System requirements such as power control performance, control bank movement and AO control constraints are reflected in the objective function. Dynamic simulations are performed based on an AP1000 reactor simulation platform in each iteration of the optimization process to calculate the fitness values of particles in the swarm. The simulation platform is developed in Matlab/Simulink environment with implementation of a nodal core model and the MSHIM control strategy. Based on the simulation platform, the typical 10% step load decrease transient from 100% to 90% full power is simulated and the objective function used for control parameter tuning is directly incorporated in the simulation results. With successful implementation of the PSO algorithm in the control parameter optimization of AP1000 reactor, four key parameters of the MSHIM control system are optimized. It has been demonstrated by the calculation results that the optimized MSHIM control system parameters can improve the reactor power control capability and reduce the control rod movement without compromising AO control. Therefore, the PSO based optimization method can be used to optimize MSHIM control system parameters to provide much better reactor control capabilities.</t>
  </si>
  <si>
    <t>Control strategy of cooling system for the optimization of parasitic power of automotive fuel cell system</t>
  </si>
  <si>
    <t>http://www.sciencedirect.com/science/article/pii/S0360319915021965</t>
  </si>
  <si>
    <t>Thermal management (TM) is one of the key factors required to ensure good performance of fuel cell stacks. In this study, thermal management strategies for a fuel cell system are presented to evaluate the parasitic power of the cooling system with changes of operating temperature of a PEMFC system. The fuel cell system model is composed of a dynamic fuel cell stack model to express heat generation and a detailed dynamic cooling module. The stack model uses an analytic approach; the cooling system model is composed of a radiator, fan, reservoir, water pump and three way valve. The fuel cell model is applied for specific control strategies; the performances of the controllers are evaluated in terms of the parasitic energy. Four control algorithms were compared to minimize parasitic energy, TM strategies 1, 2, 3, and 4. The MATLAB/SIMULINK platform was used in the development and implementation of the models and controllers. As a consequence, the TM strategy 1 algorithm was found to be more effective for low load condition. On the other hand, the TM strategy 4 algorithm was found to be more effective for high load condition.</t>
  </si>
  <si>
    <t>Controller and architecture co-design of wireless cyber-physical systems</t>
  </si>
  <si>
    <t>http://www.sciencedirect.com/science/article/pii/S1383762118303709</t>
  </si>
  <si>
    <t>Recently, more and more factories begin to employ wireless mesh networks for process control. These wireless Cyber-Physical Systems (WCPSs) need to meet performance requirements. However, the control algorithm and system are usually designed with an isolated design flow, which leads to higher integration, testing and debugging costs and poor resource utilization. To bridge the gap, we propose a controller and architecture co-design framework based on architecture analysis and design language (AADL). Firstly, we show how to build control and architecture models of WCPSs. Then methods that translates control and architecture models to performance models are proposed. With these models, we can analyze the non-function properties of the system before implementation. Finally, Matlab/Simulink and OSATE are integrated and several plugins are developed to support the realization of this framework. The synthesis of above contributions is a largely automated co-design and analysis process of WCPSs. Comparing with other co-design frameworks, our framework provides better capability, usability, and extensibility. A case study shows that our co-design framework achieves better control performance (reducing the pulp level variations to 42.3% of the former controller).</t>
  </si>
  <si>
    <t>Controlling the Position of the Carriage in Real-Time Using the RBF Neural Network Based PID Controller</t>
  </si>
  <si>
    <t>This paper proposes an algorithm for estimating parameters of
 a proportional integral derivative (PID) controller in real-time using
 the radial basis function (RBF) neural network. The proposed algorithm
 is then applied to precisely control the position of a carriage. An
 Arduino control Board is utilized to connect between the proposed
 approach using Matlab Simulink and the actual position control model
 (i.e., carriage model). The control signal of the PID controller is sent
 to the Arduino control board to control the position of the carriage
 through a serial protocol. The actual position of the carriage is read
 by a displacement infrared sensor and sent to the developed algorithm
 using the same serial transceiver protocol. The experimental results
 show that the RBF based PID controller gives better performance than the
 conventional PID by reducing the overshoot. It is noteworthy that the
 proposed approach could precisely control the position of the carriage
 with its uncertain mathematical model.</t>
  </si>
  <si>
    <t>Convex Optimization-Based Control Design for Parallel Grid-Connected Inverters</t>
  </si>
  <si>
    <t>This paper presents a novel frequency-domain approach toward
 the control design for parallel grid-connected voltage source inverters
 (VSIs) with LCL output filters. The proposed method allows the
 controllers of multiple VSIs to be designed in a single step, and
 inherently attenuates the resonances introduced by the output filters
 and coupling effects while guaranteeing stability. Performance
 specifications such as desired closed-loop bandwidth, decoupling or
 robustness toward multi-model uncertainty can be specified through
 frequency-domain constraints. Furthermore, controllers can be designed
 in a plug-and-play fashion. The designed controllers are equivalent in
 structure to multi-variable PI controllers with filters. As the control
 design is based on the frequency response of the system, the algorithm
 is independent of the model order, which allows the use of large and
 high-order models. The performance of the method is demonstrated on a
 relevant example of a low-voltage distribution grid with five VSIs, and
 the results are validated both in numerical simulation using
 MATLAB/Simulink as well as in power-hardware-in-the-loop experiments.</t>
  </si>
  <si>
    <t>Coordinated control of three-phase AC and DC type EV–ESSs for efficient hybrid microgrid operations</t>
  </si>
  <si>
    <t>http://www.sciencedirect.com/science/article/pii/S0196890416304484</t>
  </si>
  <si>
    <t>This paper presents a three-layered coordinated control to incorporate three-phase (3P) alternating current (AC) and direct current (DC) type electric vehicle energy storage systems (EV–ESSs) for improved hybrid AC/DC microgrid operations. The first layer of the algorithm ensures DC subgrid management by regulating the DC bus voltage and DC side power management. The second and third layer manages AC subgrid by regulating the AC bus voltage and the frequency by managing reactive and active power respectively. The multi-layered coordination is embedded into the microgrid central controller (MGCC) which controls the interlinking controller in between AC and DC microgrid and the interfacing controllers of the participating electric vehicles (EVs) and distributed generation (DG) units. The whole system is designed in MATLAB/SIMULINK® environment resembling the under construction microgrid at Griffith University, Australia. Extensive case studies are performed using real life irradiation data and commercial loads of the campus buildings. Impacts of homogeneous and heterogeneous single-phase EV charging are investigated to observe both balanced and unbalanced scenarios. Synchronization during the transition from the islanded to grid-tied mode is tested considering a contingency situation. From the comparative simulation results it is evident that the proposed controller exhibits effective, reliable and robust performance for all the cases.</t>
  </si>
  <si>
    <t>Co-simulation on Performance Evaluation of a New Electronic Control Hydraulic Braking System</t>
  </si>
  <si>
    <t>Brake-by-wire system is potentially employed in electric
 vehicle and autonomous vehicle thanks to the controllability on
 hydraulic pressure of wheel brakes. In this paper, a newly designed
 electronic control hydraulic braking (ECHB) system is founded as the
 brake-by-wire system. With the consideration lying on the regenerative
 braking and active braking performance, braking forces distribution of
 ECHB system in front and rear wheel brakes as well as motor regenerative
 braking force is introduced. Hydraulic braking system and motor drive
 are working cooperatively as the driver's braking demand is fulfilled in
 regenerative braking, and hydraulic pressure is allocated properly to
 avoid the wheel locking to enhance active braking safety. A
 comprehensive modeling process is developed with hydraulic braking
 system in AMESim, vehicle dynamics in CarSim, and braking control unit
 (BCU) and motor drive in MATLAB/Simulink respectively. Two co-simulation
 scenarios are programed for ECHB system evaluation: typical regenerative
 braking and active braking conditions. Simulation results are analyzed
 with depiction and calculation according to the dynamic performance.
 Effectiveness and feasibility of proposed ECHB system are concluded in
 view of energy economy and braking safety enhancement.</t>
  </si>
  <si>
    <t>Coupling decoupling control study on aircraft (Airbus A320)</t>
  </si>
  <si>
    <t>The aim of this project will be focused on creating two
 different types of flight controllers for the Airbus A320 using AT AB
 Simulink. The flight controller used for the aircraft has a decoupled
 flight controller and a coupled flight controller; a decoupled flight
 controller means the longitudinal stability derivatives and lateral
 stability derivatives will have their own state-space dynamic model, but
 for the coupled flight controller the longitudinal stability derivatives
 and lateral stability derivatives will be combined together in order to
 create a new state-space dynamic model. In the last stages of this
 experiment, if both of the flight controllers are working perfectly and
 accurately, a user-friendly demo/program manual will be produced for the
 potential user; to compare the flight controller with other flight
 controllers or using this flight controller to control different types
 of aircraft. Therefore, an even better controller can be produced for
 the future potential user.</t>
  </si>
  <si>
    <t>Critical factors affecting the photovoltaic characteristic and comparative study between two maximum power point tracking algorithms</t>
  </si>
  <si>
    <t>http://www.sciencedirect.com/science/article/pii/S0360319916316597</t>
  </si>
  <si>
    <t>This paper presents the characterization and the modeling of the electric characteristics of currentvoltage and power–voltage of the photovoltaic (PV) panels. The philosophy behind digital simulation of solar energy systems is that experiments which normally should be done on real systems under high assembling costs can be done numerically in a short time on a computer, thus saving time and investments. The electric parameters of PV cells and the optimal electric quantities of PV panels have been analyzed (voltage and power) according to the meteorological variations (Temperature, solar irradiation …). The obtained results show that the diode parameters of the PV cells depend on solar irradiation: the current saturation increases with solar irradiation. This induces a decrease of the optimal voltage with solar irradiation; when the solar irradiation varies from 600 W/m2 to 1000 W/m2. By taking into consideration all the modeling results, the electric behavior of the cells association in parallels or in series, as well as the aging of a PV panel have been analyzed. Moreover, a comparative study between two types of MPPT techniques that are used in photovoltaic systems to extract the maximum power have been introduced which are Perturb and Observe (P &amp;O) and Incremental Conductance (INC).</t>
  </si>
  <si>
    <t>Crude oil direct fired furnace model</t>
  </si>
  <si>
    <t>http://www.sciencedirect.com/science/article/pii/S1359431115002069</t>
  </si>
  <si>
    <t>In this study, an accurate mathematical model was developed in order to describe the thermal behaviours of a crude oil preheat furnace and to predict the outlet temperature of the crude process at different operating conditions. Based on basic heat and mass transfer rules, and thermodynamic relations, all sub-sections of furnaces including the combustion system, the convection and radiation sections were modelled. The crude process flow was considered as the mixture of 21 different components. The empirical correlations for crude process were adopted for estimating the physical properties of components and the heat transfer coefficients of process fluid for single-phase and two-phase flow regimes at the convection and radiation sections, respectively. The effects of flame height and combustion process conditions were also considered on the furnace dynamics. Available information from operational, geometrical variables and design values were used to define the parameters of the models. In order to show the feasibility and accuracy of the proposed modelling approach, the performances of the developed model were evaluated by comparing its responses with the designed values (on design simulation). Finally, sensitivity analyses were performed by perturbing the model's inputs from nominal conditions to guarantee the capability of the developed model for long-term simulations. Obtained results indicate that the developed model for a direct fired furnace can be used for transient performance analysis at different operating conditions and real-time simulation experiments in MATALB® Simulink environment.</t>
  </si>
  <si>
    <t>CS-ACELP Speech Coding Simulink Modeling, Verification, and Optimized DSP Implementation on DSK 6713</t>
  </si>
  <si>
    <t>The emerging of real-time telecommunication systems over low
 bandwidth channels enforces constraints on the transmitted data rate and
 it also needs an optimum speech quality at received destination, so many
 standards of hybrid speech coding techniques are being developed.
 Conjugate Structure Algebraic Code Excited Linear Prediction (CS-ACELP)
 hybrid speech coding was being utilized and optimized in the current
 work, Firstly, a CS-ACELP frame analysis with MATLAB SIMULINK model was
 implemented and its corresponding DSP based C++ code was generated too.
 Then additional optimizations were done, then, a CS-ACELP
 encoder/decoder with International telecommunication union (ITU) MATLAB
 CS-ACELP code was developed, and then MEX tool was used to generate C++
 files that could compile and run it into desktop PCs. This desktop
 application is helpful in chat applications that require low bandwidth
 over the Internet and low connection speed. The performance of both DSP
 and Desktop implementations are evaluated using different quality
 evaluation tests. These tests are segmented signal-to-noise ratio
 (seg-SNR), log-likelihood ratio (LLR), mean opinion score (MOS) and
 praat software, The results showed that the optimizations done in the
 MATLAB Simulink work decreased the processing time by 8.564 us and
 reduced the used memory by 8% with acceptable speech quality.</t>
  </si>
  <si>
    <t>Cyber-physical systems approach for wide area control applications</t>
  </si>
  <si>
    <t>This paper describes a cyber-physical system approach for wide
 area control applications in power grids. Specifically, it is proposed
 to use cyber-physical system modeling methodology, to include explicit
 physical and behavior based models, to facilitate the application of
 traditional controller design and analysis to wide area control
 applications. Our proposed approach allows for modeling the physical
 elements of the power grid (e.g. transmission network, generation, loads
 and measurement devices), the cyber components (e.g. execution of
 reactive software algorithms in data processing and control software),
 and the concurrent and sequential interactions of cyber and physical
 components. The cyber-physical interactions are critical for wide area
 control applications due to the multiple spatial and temporal scales
 present in these systems. The modeling methodology is formulated into a
 classical closed loop controller which the plant and the controller
 contain cyber and physical elements. The proposed approach allows for
 studying the impacts of cyber-physical interactions, evaluating the
 effectiveness and resiliency of wide area controllers, and can be
 applied as a tool to benchmark and derive specifications for final
 designs. The methodology is applied to a phasor measurement unit based
 wide area control of a static VAR compensator in a MATLAB/Simulink
 environment.</t>
  </si>
  <si>
    <t>Data-driven modeling and simulation of PV array</t>
  </si>
  <si>
    <t>This paper presents a technique to build a simulation model of
 a Photovoltaic (PV) array using Solar PV data. The Solar PV data is
 fetched from a physical solar panel operating at a solar power
 generating station. PV arrays are generally modeled using mathematical
 equations that describe the behavior of PV system and simulated in
 MATLAB with mathematical operator library and functions. The proposed
 modeling and simulation technique does not require formulation and
 implementation of mathematical equations. To carry out the data-driven
 (DD) modeling of PV array, information regarding the actual voltage and
 current generated by the same array with reference to the actual
 irradiance and temperature is to be known. This can be obtained from
 experimental results, PV simulator, excel/data sheets of PV plant, etc.
 Authors have carried out data-driven modeling of PV array by first
 gathering PV test data from a solar power plant and then directly
 importing it into Simulink curve fitting tool to obtain a surface-fit
 object. Using this object a 2-dimensional lookup table is modeled to
 represent a PV array. The model can be integrated in any power system or
 power electronics application network for simulation studies regarding
 performance analysis of the solar PV system. The modeling and simulation
 with the proposed technique is simple and easy and can be done with any
 set of PV data, acquired using any data acquisition method or tool.</t>
  </si>
  <si>
    <t>DC Link Voltage Balancing Technique Utilizing Space Vector Control in SiC-based Five-Level Back-to-Back-Connected NPC Converters</t>
  </si>
  <si>
    <t>This paper presents an improved voltage balancing algorithm of
 the dc-link capacitors in an electric drive with back-to-back connected
 five-level neutral-point-clamped (NPC) converters. A properly modified
 space-vector-pulse-width-modulation (SVPWM) algorithm is developed,
 which balances the capacitor voltages effectively by utilizing the
 redundant states of the space vector plane. The dc link voltage
 balancing is attained by the proper control of the NPC converters
 without requiring any additional hardware and, thus, the cost of the
 electric drive can be minimized. This paper presents the theoretical
 analysis of the proposed voltage balancing technique for all the
 operating conditions of the converters. A 50kW electric drive is
 simulated on Matlab/Simulink and modelled using PLECS in order to
 accurately calculate the losses of the converters. SiC power switches
 are used for the prototypes of the 5-level NPC converters. Selective
 experimental results are also shown.</t>
  </si>
  <si>
    <t>Deep residual network based fault detection and diagnosis of photovoltaic arrays using current-voltage curves and ambient conditions</t>
  </si>
  <si>
    <t>http://www.sciencedirect.com/science/article/pii/S0196890419307757</t>
  </si>
  <si>
    <t>Automatic fault detection and diagnosis techniques for photovoltaic arrays are crucial to promote the efficiency, reliability and safety of photovoltaic systems. In recent decades, many conventional artificial intelligence approaches have been successfully applied to automatically establish fault detection and diagnosis model using fault data samples, but most of them rely on manual feature extraction or expert knowledge to build diagnosis models, which is inefficient and may ignore some potential useful features. In addition, they usually use shallow neural networks with limited performance. Addressing the issues, this paper proposes a novel intelligent fault detection and diagnosis method for photovoltaic arrays based on a newly designed deep residual network model trained by the adaptive moment estimation deep learning algorithm, which can automatically extract features from raw current-voltage curves and ambient irradiance and temperature, and effectively improve the performance with a deeper network. In order to validate the proposed fault diagnosis model, a Simulink based simulation model is designed for a real laboratory photovoltaic array, and both fault simulation and real experiments are carried out to obtain simulation and experimental fault datasets. Furthermore, two other popular deep learning based models are used for comparison, including convolution neural network and convolutional auto-encoder. Both of simulation and real experimental comparison results demonstrate that the proposed deep residual network based method achieves high and best overall performance in terms of accuracy, generalization performance, reliability and training efficiency.</t>
  </si>
  <si>
    <t>Demagnetisation current due to short circuit effect on an inset permanent magnet motor</t>
  </si>
  <si>
    <t>A permanent magnet machine with inset magnets has been
 evaluated during short circuit of the machine. The machine has been
 analysed with a FEM program ANSYS Maxwell and parallel to that a
 Simulink model of the machine has been developed. The latter model, has
 used a matrix of the inductances as a function of currents in d and
 q-direction. The Simulink model predicts the currents accurately during
 the short circuit if the analysis is made for a sufficient span of
 currents. With the Simulink model the case that produces the most
 negative id can be found.In order to analyse the actual flux density
 inside the magnet, a transient and static FEM-analysis is done and it is
 found that the corners of the magnets that is adjacent to the bridges
 that holds the rotor together is the most affected part of the magnet.
 Assuming that 1 mm's of the corners is anyway rounded off, the flux
 density is -0.1 T in the magnet material, in the investigated case which
 could be harmful for the magnet.</t>
  </si>
  <si>
    <t>Demand Response Strategy Based on Reinforcement Learning and Fuzzy Reasoning for Home Energy Management</t>
  </si>
  <si>
    <t>As energy demand continues to increase, demand response (DR)
 programs in the electricity distribution grid are gaining momentum and
 their adoption is set to grow gradually over the years ahead. Demand
 response schemes seek to incentivise consumers to use green energy and
 reduce their electricity usage during peak periods which helps support
 grid balancing of supply-demand and generate revenue by selling surplus
 of energy back to the grid. This paper proposes an effective energy
 management system for residential demand response using Reinforcement
 Learning (RL) and Fuzzy Reasoning (FR). RL is considered as a model-free
 control strategy which learns from the interaction with its environment
 by performing actions and evaluating the results. The proposed algorithm
 considers human preference by directly integrating user feedback into
 its control logic using fuzzy reasoning as reward functions. Q-learning,
 a RL strategy based on a reward mechanism, is used to make optimal
 decisions to schedule the operation of smart home appliances by shifting
 controllable appliances from peak periods, when electricity prices are
 high, to off-peak hours, when electricity prices are lower without
 affecting the customer’s preferences. The proposed approach works with a
 single agent to control 14 household appliances and uses a reduced
 number of state-action pairs and fuzzy logic for rewards functions to
 evaluate an action taken for a certain state. The simulation results
 show that the proposed appliances scheduling approach can smooth the
 power consumption profile and minimise the electricity cost while
 considering user’s preferences, user’s feedbacks on each action taken
 and his/her preference settings. A user-interface is developed in
 MATLAB/Simulink for the Home Energy Management System (HEMS) to
 demonstrate the proposed DR scheme. The simulation tool includes
 features such as smart appliances, electricity pricing signals, smart
 meters, solar photovoltaic generation, battery energy storage, electric
 vehicle and grid supply.</t>
  </si>
  <si>
    <t>Deployment of model based robotic control algorithms, designed using Matlab/Simulink, in the form of OROCOS components operating under Linux Xenomai</t>
  </si>
  <si>
    <t>The article focuses on deployment of model based control
 algorithms which have passed the stage of simulation analysis in
 Simulink. The target software platform is OROCOS framework within Linux
 Xenomai - a real-time operational system. First, the algorithm of
 transforming of an automatically generated code from Simulink scheme
 into an OROCOS component is presented. Next, the proposed procedure is
 discussed and evaluated from the perspective of the control engineer's
 needs.</t>
  </si>
  <si>
    <t>Design and analysis of a hybrid energy harvester for self-powered sensor</t>
  </si>
  <si>
    <t>This paper presents a slightly different concept of energy
 harvesting method as compared to the conventional energy harvesters. The
 new energy harvester of interest is known as Hybrid Energy Harvester
 (HEH). It comprises of the Piezoelectric and
 Magnetostrictive/Electromagnetic transducers integrated into a system.
 Theoretically, the hybrid energy harvester device developed is targeted
 to expand the vibration bandwidth as compared to the standalone energy
 harvesters, hence higher output power will be generated. To develop the
 hybrid energy harvester, mathematical models of each respective
 transducers are formulated, then simulations are carried out using the
 MATLAB/Simulink analysis tool. Next, a macro-scale prototype device is
 designed, fabricated and validated. From the experimental
 characterizations, it is unveiled that the maximum open circuit output
 voltage produced by the hybrid energy harvester is 6.23 V at a resonant
 frequency of 59.6 Hz.</t>
  </si>
  <si>
    <t>Design and Analysis of Active Disturbance Rejection Attitude Controller for Loitering Munition</t>
  </si>
  <si>
    <t>The wings of loitering munition could be unfolded in flight.
 In order to reduce the effects of the model parameter variations caused
 by the structural change and external disturbances, active disturbance
 rejection attitude controller is put forward. After analyzing the
 operating mode of loitering munition, the vehicle's lateral motion
 equations is built. And then the characteristics of ADRC is analyzed.
 Meanwhile, the design method and the principle of parameter setting are
 proposed. Particularly, six degrees of freedom nonlinear simulation
 model is operated with Simulink. A series of experiments are conducted,
 and comparative analysis between designed controller and PID controller
 is made. Simulation results show that the active disturbance rejection
 attitude control algorithm can not only accurately estimate and
 compensate the internal/external disturbances but also improve the
 robustness of the system with model uncertainty and the performance of
 the flight control system. So it has high practical value. Moreover the
 method of controller design and parameter tuning is a good reference.</t>
  </si>
  <si>
    <t>Design and Analysis of Packed U-Cell and SEPIC Converter Based Solar PV System for Grid Connection</t>
  </si>
  <si>
    <t>In this paper, grid connected operation of the solar
 photovoltaic system using the recently introduced Packed U-Cell five
 (PUC-5) level inverter and SEPIC converter is studied, designed and
 analyzed. Grid connected operation is taken into consideration keeping
 in view the large-scale solar PV rooftop integration to the grid
 presently being done in India. Ministry of New and Renewable Energy
 (MNRE) Government of India has initiative to promote the rooftop solar
 PV grid connected system to produce the green and clean energy along
 with enhancing grid capacity. A dc to dc SEPIC converter topology is
 designed to regulate the output voltage of solar PV array. Unlike the
 other multilevel inverter topologies like cascaded h-bridge (CHB),
 neutral point clamped (NPC) and flying capacitor (FC), PUC inverter
 comprises least number of active and passive device for same number of
 output levels. The system is modeled in the MATLAB®/Simulink environment
 using the Waaree energies WSM-315 modules to feed the 2kW power into the
 grid. To optimize the output of the solar PV system, incremental
 conductance (INC) maximum power point tracking algorithm is used.
 Simulation and experimental results are shown and discussed in the paper.</t>
  </si>
  <si>
    <t>Design and control of a grid tied 6-switch converter for two independent low power wind energy resources based on PMSGs with MPPT capability</t>
  </si>
  <si>
    <t>http://www.sciencedirect.com/science/article/pii/S0960148115303840</t>
  </si>
  <si>
    <t>In this study, a novel three-phase six-switch dual input converter is proposed and employed as a rectifier to integrate two variable speed wind turbines based on permanent magnet synchronous generator (PMSG) into the utility grid. The proposed converter is derived by reducing the number of switches of nine switch converter. It is also noticeable that the proposed topology is cost-efficient especially in low power applications, due to the fact that the cost of IGBTs is nearly the same for the average ratings of switches. Utilized control method promises sinusoidal waveforms and obtains unity power factor in generators side. In order to enhance the efficiency of the system, a maximum power point tracking (MPPT) algorithm is also applied. MATLAB/SIMULINK is used as an aid to test the converter and the control scheme. Moreover, an experimental prototype of the proposed rectifier is implemented so as to evaluate analysis, control method and simulation results.</t>
  </si>
  <si>
    <t>Design and control of parallel kinematics platform for nonprehensile manipulation</t>
  </si>
  <si>
    <t>This work describes recent results on design and experimental
 validation of the parallel kinematics robotic platform for nonprehensile
 manipulation tasks. Such type of systems are widely used in flight
 simulators, automobile simulators, industrial automation such as fast
 sorting. We built a 2DOF Stewart-like platform with webcam-based vision
 system. Software integration of the system was performed in
 MATLAB/Simulink. The platform was specially built to conduct the
 following experiments: object stabilization in the specific point on the
 plate, optimal point-to-point motions and desired trajectory tracking as
 well as object-to-plate contact model identification. This paper
 presents control-oriented dynamic model of the system and corresponding
 control algorithms including extension of the output adaptive
 controllers suitable for discrete time systems. We also compare the
 adaptive motion control algorithms with conventional approaches like
 PID-controller.</t>
  </si>
  <si>
    <t>Design and control of switched reluctance motor drive for electric vehicles</t>
  </si>
  <si>
    <t>Switched reluctance motor (SRM) has the features of large
 starting torque, wide speed range and high reliability, which are
 appropriate for electric vehicles (EVs). A three-phase 12/8 pole SRM is
 designed for EVs application. The dynamic simulation model of SRM is
 built in Matlab/Simulink based on the flux linkage and torque
 characteristics. The EV simulation model is built combining SRM dynamic
 simulation model with vehicle dynamics equations by the forward
 simulation algorithm. Fix angle current chopping control (FA-CCC) is
 adopted in constant torque area, and adaptive variable angle current
 chopping control (AVA-CCC) is proposed in constant power area to widen
 the constant power speed range. Simulation analysis and experiment test
 results have been presented to demonstrate the performance of the
 proposed control strategies.</t>
  </si>
  <si>
    <t>Design and Experimental Validation of Adaptive Fuzzy PID Controller for a Three Degrees of Freedom Helicopter</t>
  </si>
  <si>
    <t>This paper presents the design of an adaptive fuzzy PID
 controller to regulate the elevation, pitch and travel angles of a
 helicopter with three degrees of freedom (3 DOF). A fuzzy system,
 Mamdani type, adjusts in real time the proportional, integral and
 derivative constants of a PID controller, according to the value of the
 error signal and rate of change the error. The fuzzy controller is tuned
 based on a mathematical model of the system, which is implemented using
 the tool called Simulink from Matlab; the transient response in closed
 loop is evaluated for different values of the reference signal, leading
 to an iterative process that adjusts the rule base and the constants of
 the controller, with the objective of stabilizing the system, decreasing
 the overshoot and the settling time. The experimental validation is done
 using a prototype built by the authors; the transient response of the
 simulated data is compared against the experimental data, for the three
 degrees of freedom of the helicopter: elevation, pitch and travel
 angles, observing that the mathematical model adjusts to the dynamic of
 the prototype and the conditions of design are fulfilled.</t>
  </si>
  <si>
    <t>Design and implementation of cascade control structure for superheated steam temperature control</t>
  </si>
  <si>
    <t>This paper deals with design and implementation of control
 system for superheated steam temperature control of high pressure part
 in the small biomass power plant. It describes the steam superheating
 technology, the actual state and the way how to realize the improvement
 in this control. The designed control algorithm represents standard
 cascade control with two PI controllers with some additions like feed
 forward control applied on measured disturbance, compensation of level
 change in steam production and compensation of valve nonlinearity. The
 important fact, in terms of control algorithms implementation, is
 verification of control system properties during the change of process
 dynamics (load level step) and response to disturbances. The Simulink
 model was used for the simulation experiment. Some significant
 simulation results from simulation tests and from the real time tests
 are presented. The improved control structure was implemented to the PLC
 and tested on the plant. Additionally a comfortable and user-friendly
 interface for controller's parameterization and compensation of valve
 nonlinearity was created. The response of the new control system and the
 original control system response are compared.</t>
  </si>
  <si>
    <t>Design and Implementation of HL-2A Host Centralized Control System FSM Model Based on EPICS</t>
  </si>
  <si>
    <t>Based on the finite-state machine (FSM) theory, a method of
 HL-2A host centralized control system FSM model for achieving
 centralized control and management is proposed. This method integrates
 all subcontrol systems and realizes interlock protection between
 subsystems. The tool of stateflow combined with Simulink is adopted to
 achieve the aided design and dynamic simulation of the FSM model.
 In-depth development of Experimental Physics and Industrial Control
 System (EPICS), sequencer toolkit is taken to realize the FSM
 model-specific operation. The result indicates that the FSM model can
 run on the EPICS platform successfully and establish significant basis
 for design of the next-generation device host centralized control system.</t>
  </si>
  <si>
    <t>Design and optimization of multivariable controller for CSTR system</t>
  </si>
  <si>
    <t>Multivariable systems exhibit complex dynamics because of the
 interactions between manipulated and controlled variables. In this
 paper, a control scheme for controlling reactor temperature and pressure
 in CSTR is implemented. The controller design is distributed into two
 parts: Initially, the judicious pair of loop configuration is determined
 using Relative Gain Array technique. Then, a decentralized PI controller
 is designed to minimize the interaction effects using auto tuning
 algorithm for two different cases. The servo and regulatory problems
 confirm the effectiveness of the proposed design when one of the
 manipulated parameters pressure is fixed and both the manipulated
 parameters are varied. MATLAB and SIMULINK tools are used for system
 modeling and controller design. The performance indices of the Multiple
 Input Multiple Output based decentralized PI controller for CSTR system
 is also evaluated and presented.</t>
  </si>
  <si>
    <t>Design and performance analysis of energy conversion chain, from multilevel inverter until the grid</t>
  </si>
  <si>
    <t>In this paper, a complete and comprehensive study has been
 explored on the design and performance analysis of grid side multi-level
 inverter in a high power renewable energy. The LCL-Filter and dq-PLL
 structure plus a multi-variable band-pass filter (FMVPB) must be used as
 the appropriate topologies to comply with the grid interconnection
 requirements. Details mathematical models and simulation using
 Matlab-Simulink/SimPower Systems for all these components have been
 given and evaluated. By providing future users a simulation tool for
 performance analysis and control design of any type of electrical power
 units installed with renewable energy production.</t>
  </si>
  <si>
    <t>Design and real time implementation of a novel rule compressed fuzzy logic method for the determination operating point in a photo voltaic system</t>
  </si>
  <si>
    <t>http://www.sciencedirect.com/science/article/pii/S0360544216313093</t>
  </si>
  <si>
    <t>In the PhotoVoltaic (PV) system characteristics, a maximum power operating point exists for each value of solar irradiance. The operating point continuously varies as the solar irradiance vary and therefore tracking of maximum power in PV system is significant. This paper introduces a new rule compressed fuzzy logic method to track optimal power operating point of photovoltaic system under non-uniform irradiance. The method has three-input parameters and a single output parameter. The input parameters are the change in power, the change in voltage and change in duty cycle and the output parameter is the reference current to the converter. With respect to each combination of two input parameters, three set of output rules are developed and then compressed to a single set of rules based on tracking conditions. The step response, analysis under partial shading and with one day solar irradiance data are implemented in Matlab/simulink platform. The method confirms its effectiveness by attaining the optimal power at 2.46s with a low steady state error of 0.35%. The energy capitulation efficiency is obtained as 99.5%. The performance of the proposed method is also evaluated experimentally and its efficiency is proved by comparing with perturb &amp; observe algorithm.</t>
  </si>
  <si>
    <t>Design and realisation of a photovoltaic system controlled by the MPPT algorithm</t>
  </si>
  <si>
    <t>This paper presents a contribution to the field of
 photovoltaic conversion system. An equivalent electrical circuit model
 of a PV module is presented with the appropriate algorithm of
 determination of internal parameters. An adaptation stage consisting of
 buck DC-DC converter is implemented between PV generators and the pure
 resistive load (lamp). The DC-DC converter is controlled by the
 development of the MPPT P&amp;O algorithm which ensures the extraction of
 the maximum available power from the PV generators. The over power
 offered by the MPPT strategy is stocked on a lead acid battery, which
 requires the design of a battery regulator ensuring the well use and the
 health protection of the battery characteristics. The paper, shows
 simulation works on Matlab Simulink, conception and design of the DC-DC
 controller and battery regulators, on ISIS proteur. Then experimental
 works are made to validate the system conception.</t>
  </si>
  <si>
    <t>Design and simulation of a sensorless permanent magnet synchronous motor drive with microprocessor-based PI controller and dedicated hardware EKF estimator</t>
  </si>
  <si>
    <t>http://www.sciencedirect.com/science/article/pii/S0307904X15001237</t>
  </si>
  <si>
    <t>In this study, we propose a digital hardware implementation of a speed controller for a sensorless permanent magnet synchronous motor (PMSM) drive. First, the extended Kalman filter (EKF) is used to estimate the rotor flux angle (FA) and rotor speed. The estimated rotor FA is sent back to the current loop for vector control and the estimated rotor speed is fed back into the speed loop for closed-loop speed control. A PI controller is utilized in the speed loop control process. Second, we propose the architecture of a simple microprocessor based on the register transfer level method and we design machine code for the PI controller based on the proposed simple microprocessor. Third, the current vector controller and the EKF algorithm are implemented in dedicated hardware and the finite state machine method is used to design the computational process. Fourth, the Very high speed IC Hardware Description Language (VHDL) is employed to describe the behaviors of the simple microprocessor, the current vector controller, and the EKF algorithm. Finally, a co-simulation study was performed using Simulink and Modelsim to evaluate the effectiveness and correctness of the proposed system, and we present some simulated cases.</t>
  </si>
  <si>
    <t>Design and Simulation of Intelligent Lifting System Based on Digital Hydraulic Cylinder</t>
  </si>
  <si>
    <t>In recent years, digital hydraulic cylinder technology has
 been greatly developed. In order to improve the accuracy of automatic
 leveling of the aerial working platform during lifting, an intelligent
 lifting system (ILS) is designed, which consists of four inter-connected
 parts: the simple single straight arm, the variable-amplitude cylinder,
 the digital hydraulic cylinder and the working platform. Specially, the
 structural characteristics and working principles of the digital
 hydraulic cylinder, the kinematics model and the dynamics analysis of
 the ILS are described in detail. The Matlab/Simulink tool is used to
 perform a simulation. The simulation results show that the ILS is stable
 enough. And the experiment data show that the leveling accuracy of the
 ILS can be controlled within [-1, 1]0 even when it is affected by the
 surrounding environment. The ILS can be applied to a series of
 engineering operations such as aerial working systems, fire protection
 systems, street lighting control and so on.</t>
  </si>
  <si>
    <t>Design and study of leg automatic leveling control system of military bridge</t>
  </si>
  <si>
    <t>Against the shortages as low precision and long operating time
 of traditional leg leveling method of military bridge, design automatic
 leveling control system for bridge with four legs. First establish the
 leg leveling space model of the bridge, analyze the relationship between
 the leg regulated quantity and the horizontal regulated angle, and
 design automatic leveling control system based on “high point chase”
 leveling scheme. Then establish SIMULINK simulation model of leg
 automatic leveling control system based on adaptive fuzzy PID algorithm.
 The simulation experiment results demonstrate that the leveling
 algorithm and automatic leveling control scheme are correct and
 feasible, and could improve the leg leveling speed, accuracy and
 automation level of military bridge equipment.</t>
  </si>
  <si>
    <t>Design consideration on algorithms and control structures for photovoltaic grids</t>
  </si>
  <si>
    <t>The main issue of paper consist in proposing a few algorithms
 and control structures for PV grids which can increase predictability
 and flexibility degrees with respect to specific disturbances. The
 starting point of our model is the division of the PV grid in subgroups
 of optimal dimension and pairings that offer minimal variation between
 the quantity of energy needed and the one prognosticated. We propose
 several strategies of choosing the dimension of subgroups and an
 algorithm for optimization. The structures obtained in this way are
 tested in a scenario that assumes modifications of both the set point
 and also the existence of a global and local perturbation. All of the
 structures were implemented in multiple experimental Matlab-Simulink
 simulators.</t>
  </si>
  <si>
    <t>Design of a packaging machine and virtual commissioning via modular hardware-in-the-loop simulations</t>
  </si>
  <si>
    <t>This paper describes an implementation of a model-based
 methodology to validate an innovative Hardware-in-the-loop (HIL) scheme
 applied to a mechatronic modular structure for a packaging machine. This
 new HIL environment is implemented by means of a unique CPU and allows
 use of an ordinary personal computer for the HIL simulation of a module
 of the packaging machine, without any other hardware tool. The research
 includes identification of modular building blocks through a suitable
 model-based systems design, with SysML models, Simulink models, and
 Beckhoff TwinCAT software. The novel HIL scheme is presented accompanied
 by experimental results of a composite module, which consists of four
 sub-modules.</t>
  </si>
  <si>
    <t>Design of a servo-mechanics, which allows the control of a crusher in laboratory scale</t>
  </si>
  <si>
    <t>This work is aimed at controlling copper weight after the
 crushing process, since during this process 50% of the energy is
 consumed. For this purpose a laboratory-scale prototype has been
 designed and built at the National University of Loja (located in
 southern Ecuador), using as a model the Retch, German-made crusher, only
 that the one presented herein shows some design modifications, such as a
 double drum that serves as a counterweight. Once the prototype was
 running, we carried on open loop tests to obtain some experimental data
 to find the mathematical model of the crusher brand. Then four different
 control strategies were implemented (PID, Smith Predictor, MPC, L.Q.R.)
 using for this step inputs signal and the MATLAB® program. Finally, it
 permits to select the strategy that was based on Smith s Predictor.
 Hereafter, the control loop is implemented and validated by means of a
 strain gauge, the Arduino® MEGA board, the MATLAB®/Simulink program and
 a step in motor, this control loop in real time.</t>
  </si>
  <si>
    <t>Design of Floating-Point Arithmetic Unit for FPGA with Simulink®</t>
  </si>
  <si>
    <t>Much of the numerical computation algorithms are dependent on
 the capability to perform arithmetic operations with real numbers. In
 digital electronics, the most common approximation of the Reals is the
 floating-precision format. The novelty of the paper is that the design
 is entirely developed as two Simulink® block diagrams for summation,
 subtraction and multiplication of single precision floating-point
 numbers, according to the IEEE 754 Standard. From these models a VHDL
 code is generated with the help of Simulink HDL Coder. Dataflow models
 are validated by simulation in Simulink®. For the experimental
 validation of the designed floating-point arithmetic units they are
 embedded in a FPGA evaluation platform. The arithmetic operations are
 executed with a minimum delay or within a single cycle of the respective
 clock. Required chip area is smaller in comparison to other open source
 solutions.</t>
  </si>
  <si>
    <t>Design Ontology in a Case Study for Cosimulation in a Model-Based Systems Engineering Tool-Chain</t>
  </si>
  <si>
    <t>Cosimulation is an important system-level verification
 approach aimed at integrating multidomain and multi-physics models
 during complex system development. Currently, the lack of integrating
 system development process with cosimulations leads to gaps between
 them, decreasing the effectiveness and efficiency of system development.
 Model-based systems engineering (MBSE) tool-chains have been proposed to
 facilitate the integration of complex system development and automated
 verification using a model-based approach. However, due to the lack of
 formal and structured specifications, development information sharing is
 difficult for supporting MBSE facilitating automated cosimulations. In
 order to formalize cosimulation in an MBSE tool-chain, a scenario-based
 ontology is developed in this paper, using formal web ontology language
 (OWL). Ontology refers to a specification expressing the cosimulation
 implementations as well as the development information represented in
 the models supporting the MBSE. It is illustrated by a case study of a
 cosimulation based on Simulink. Protocol and resource description
 framework (RDF) query language (SPARQL) and semantic query-enhanced web
 rule language queries are proposed for evaluating the ontology’s
 completeness and logic for supporting cosimulations. The result
 demonstrates that the scenario-based ontology formalizes the information
 related to automated cosimulation development and configurations while
 using the proposed MBSE tool-chain.</t>
  </si>
  <si>
    <t>Design verification enhancement of field programmable gate array-based safety-critical I&amp;C system of nuclear power plant</t>
  </si>
  <si>
    <t>http://www.sciencedirect.com/science/article/pii/S0029549317301103</t>
  </si>
  <si>
    <t>Safety-critical instrumentation and control (I&amp;C) system in nuclear power plant (NPP) implemented on programmable logic controllers (PLCs) plays a vital role in safe operation of the plant. The challenges such as fast obsolescence, the vulnerability to cyber-attack, and other related issues of software systems have currently led to the consideration of field programmable gate arrays (FPGAs) as an alternative to PLCs because of their advantages and hardware related benefits. However, safety analysis for FPGA-based I&amp;C systems, and verification and validation (V&amp;V) assessments still remain important issues to be resolved, which are now become a global research point of interests. In this work, we proposed a systematic design and verification strategies from start to ready-to-use in form of model-based approaches for FPGA-based reactor protection system (RPS) that can lead to the enhancement of the design verification and validation processes. The proposed methodology stages are requirement analysis, enhanced functional flow block diagram (EFFBD) models, finite state machine with data path (FSMD) models, hardware description language (HDL) code development, and design verifications. The design verification stage includes unit test – Very high speed integrated circuit Hardware Description Language (VHDL) test and modified condition decision coverage (MC/DC) test, module test – MATLAB/Simulink Co-simulation test, and integration test – FPGA hardware test beds. To prove the adequacy of the proposed approaches, the design architect that focused on the RPS bistable trip logics which are the safety-critical functions of RPS are designed, analyzed, verified and discussed, using bistable fixed setpoint trip logic algorithms as case study. The results showed that the proposed approaches can enhance the design verification processes alongside the reduction in rigorous V&amp;V tasks of FPGA-based safety-critical I&amp;C system for NPP.</t>
  </si>
  <si>
    <t>Design, simulation implementation of embedded controller (ARM-7) for quasi-resonant converter based induction melting machine</t>
  </si>
  <si>
    <t>These days the gold price is shooting up which has led to
 increase in the recycling process. The melting is the first stage of
 recycling. In the melting applications induction heating reduces heat
 loss while maintaining a more convenient working environment. Such
 systems are described in the literature, but no commercial design is
 available. The main objective of the research work is to propose, design
 and implement the modified quasi-resonant converter. The project
 envisages the development of Embedded Controller to improve the
 performance of Induction Melting furnace. Proposed strategies employing
 soft computing are simulated using development support tools such as
 MATLAB/SIMULINK. Ideas on the practical application of such a Melter for
 Gold &amp; other metals with all next generation facilities and cost benefit
 analysis are looked into detail. A prototype model is prepared to
 evaluate the scheme and to generate experimental results.
 Commercialization of the technology is positive.</t>
  </si>
  <si>
    <t>Design, simulation, comparison and evaluation of parameter identification methods for an industrial robot</t>
  </si>
  <si>
    <t>http://www.sciencedirect.com/science/article/pii/S0045790616302294</t>
  </si>
  <si>
    <t>This study discusses the design and assessment of different parameter identification methods applied to robot systems, such as least squares, extended Kalman filter, Adaptive Linear Neuron (Adaline) neural networks, Hopfield recurrent neural networks and genetic algorithms. First, the characteristics of the methods above mentioned are described. Second, using the software MatLab/Simulink, a simulation of a Selective Compliant Assembly Robot Arm (SCARA) robot with 3 Degrees of Freedom (DOF) is carried out by applying these parameter identification methods, thereby obtaining the performance indicators of the algorithms that allow for parameter identification. Therefore, this study enables the adequate selection of identification methods to obtain parameters that characterize the dynamics of industrial robots, particularly of the SCARA type. Hence, having the values of the base parameters of a robot contributes to the design of new control methods, since the robot characteristic dynamic model is known.</t>
  </si>
  <si>
    <t>Detailed modelling and parameters optimisation analysis on governing system of hydro-turbine generator unit</t>
  </si>
  <si>
    <t>Aiming at the mutual influence of hydraulic, mechanical, and
 electrical factors in a hydropower station, a detailed mathematical
 model for the governing system of a hydro-turbine generator unit was
 presented here. An object-oriented approach was used to write the
 computational program in Matlab/Simulink platform, and then it was
 verified by the prototype tests. The parameters of the governing system
 were optimised by the experimental test and this model, and evaluated by
 using the amplitude frequency characteristic method under no-load
 frequency control mode, load frequency control mode, and load opening
 control mode. The characteristics of the waveform of the transient
 process and the influence degree of hydraulic, mechanical, and
 electrical factors were obtained. The computational results of the
 transient process show that the load rejection as an electrical
 disturbance leads to the water hammer, and the water-level fluctuation
 in the surge chamber becomes one of the reasons of the low-frequency
 oscillations in the power grid, especially under the load frequency
 control mode.</t>
  </si>
  <si>
    <t>Detection of False-Data Injection Attacks in Cyber-Physical DC Microgrids</t>
  </si>
  <si>
    <t>Power electronics-intensive dc microgrids use increasingly
 complex software-based controllers and communication networks. They are
 evolving into cyber-physical systems (CPS) with sophisticated
 interactions between physical and computational processes, making them
 vulnerable to cyber attacks. This paper presents a framework to detect
 possible false-data injection attacks (FDIAs) in cyber-physical dc
 microgrids. The detection problem is formalized as identifying a change
 in sets of inferred candidate invariants. Invariants are microgrids
 properties that do not change over time. Both the physical plant and the
 software controller of CPS can be described as Simulink/Stateflow (SLSF)
 diagrams. The dynamic analysis infers the candidate invariants over the
 input/output variables of SLSF components. The reachability analysis
 generates the sets of reachable states (reach sets) for the CPS modeled
 as hybrid automata. The candidate invariants that contain the reach sets
 are called the actual invariants. The candidate invariants are then
 compared with the actual invariants, and any mismatch indicates the
 presence of FDIA. To evaluate the proposed methodology, the hybrid
 automaton of a dc microgrid, with a distributed cooperative control
 scheme, is presented. The reachability analysis is performed to obtain
 the reach sets and, hence, the actual invariants. Moreover, a prototype
 tool, HYbrid iNvariant GEneratoR, is extended to instrument SLSF models,
 obtain candidate invariants, and identify FDIA.</t>
  </si>
  <si>
    <t>Determination of grid voltage distorsions influence over the reactive power compensation using dSPACE</t>
  </si>
  <si>
    <t>The paper is concerned with aspects related to the reactive
 power compensation capacitors influence over the current and voltage
 distortions. This work aims to discover if the use of capacitors for the
 reactive power compensation have more drawbacks than positive effects. A
 solution of compensation is modeled and simulated in the MATLAB/Simulink
 software environment. The compensation algorithm is implemented in a
 real-time setup using a digital signal processor (DSP) based solution
 with dSPACE controller board. The Fast Fourier Transform (FFT) analysis
 allowed for the decomposition of the voltages and currents in harmonic
 components and evaluation of the most important power quality indices.</t>
  </si>
  <si>
    <t>Development and validation of an energy simulation for a desktop additive manufacturing system</t>
  </si>
  <si>
    <t>http://www.sciencedirect.com/science/article/pii/S2214860419312722</t>
  </si>
  <si>
    <t>The assessment and minimization of energy consumptions of additive manufacturing (AM) processes are currently emerging research tasks. It is evident that the energy consumption of an AM process can be one or two orders of magnitude higher than conventional manufacturing processes. For improving the sustainability performance of AM, the energy use of AM should be evaluated and optimized in the design phase for planning products and AM processes. In order to support the quantification and evaluation of the energy consumption of AM, we have developed an energy simulation of a desktop AM system by using a physical modeling approach. Moreover, experiments have been carried out to validate and confirm the simulation accuracy and reliability. The result of the experimental validation has shown that the accuracy of the developed simulation approach can be up to approximately 98 %.</t>
  </si>
  <si>
    <t>Development of a control algorithm to improve fuel economy for PHEV considering driver tendency</t>
  </si>
  <si>
    <t>In this study, an engine on/off and engine operation control
 algorithm to improve the fuel economy was proposed for a PHEV(plug-in
 hybrid electric vehicle) considering driver tendency. To identify the
 driver tendency, a driver model was developed using VIDE (virtual
 integrated development environment). The target vehicle model was
 developed based on MATLAB/Simulink and validation of the vehicle model
 was performed by experiments. Using the VIDE, real drivers who have
 different tendency drive the PHEV in virtual environment and driving
 data were accumulated. Using the driving data, the driver model which
 can reflect the driver tendency was developed. To describe the driver
 tendency, degree of driver aggression (DDA) was proposed, which was
 determined by fuzzy logic. The DDA was applied to the PHEV control
 algorithm to improve the fuel economy. This algorithm controls the
 engine on/off and engine operation, which provides the improved fuel
 economy.</t>
  </si>
  <si>
    <t>Development of a Control System for a Small Size Seeding-performance Test Rig</t>
  </si>
  <si>
    <t>http://www.sciencedirect.com/science/article/pii/S2405896319324413</t>
  </si>
  <si>
    <t>Testing a seed drill indoors can save a great amount of time and labour force. Conventional seeding-performance test rigs usually need at least two people to operate it. Thus, a small size test rig with an automatic control system need to be developed. In this research, a control system was designed firstly. After that, rotation speed of seed-metering shaft were simulated by Simulink and the parameters of the control algorithm were obtained. Moreover, an experiment were conducted to calibrate the seed mass discharged in per cycle rotated by seed-metering shaft. According to the experimental results, the average seed mass in per cycle was 12.61 g. In each validating experiment, the value that the theoretical seed mass subtracted the actual one and then divided the theoretical seed mass was seen as the error percentage of seed mass. Furthermore, 100% subtracted the error percentage was viewed as the accuracy of seed mass. The results showed that all accuracies of seed mass were higher than 82%, and the average accuracy of total experiments was 89.12%. Furthermore, t-test results showed that there was not significant difference between the actual seed masses and the theoretical ones. According to the statistical results, we can conclude that the control system can be applied on seeding-performance test rigs with an desirable performance.</t>
  </si>
  <si>
    <t>Development of a Lumped Model for the Characterisation of the Intake Phase in Spark-ignition Internal Combustion Engines</t>
  </si>
  <si>
    <t>http://www.sciencedirect.com/science/article/pii/S187661021631284X</t>
  </si>
  <si>
    <t>The present work aims to develop a control-oriented lumped model to investigate the fluid dynamic behaviour of multi-valve spark-ignition engines (ICEs). Specifically, the attention has been focused on the intake phase and in-cylinder air charge estimation. To this purpose, a spark-ignition engine has been characterised at a flow rig in terms of flow coefficients. The experimental data have been used to define the fluid dynamic behaviour of the different intake system components and to calibrate and validate the proposed model that has been developed in Matlab/Simulink environment. Furthermore, in order to evaluate the capability of the zero-dimensional code and to estimate the instantaneous in-cylinder mass flow in different operating conditions, the numerical data have been compared to the results of a one-dimensional commercial software. The comparison between numerical and experimental data shows a good agreement. The investigation highlights that the proposed control-oriented lumped model represents a useful and simple tool to evaluate the engine breathability and to define the proper valve timing.</t>
  </si>
  <si>
    <t>Development of a Multi-Room Building Thermodynamic Model Using Simscape Library</t>
  </si>
  <si>
    <t>http://www.sciencedirect.com/science/article/pii/S1876610215029239</t>
  </si>
  <si>
    <t>The objective of this paper is to develop a simulation tool for analysing the thermodynamic behaviour of multi-room residential buildings using multi-physics description software Simscape. The developed model is intended to be use for testing and optimization experiments in the design phase of building heating control systems. The proposed approach is tested by implementing in Matlab/Simulink the model of a building with 4 rooms. The obtained results and the advantages of the proposed method are analyzed and presented in the paper.</t>
  </si>
  <si>
    <t>Development of a robotic arm suitable for demonstration of advanced control methods</t>
  </si>
  <si>
    <t>Our article deals with the development of a robotic arm with
 “open control system” (for this particular application - with two
 degrees of freedom and possibility to add). The open control system
 allows, together with the known parameters of our robotic arm, to use
 advanced control methods. The robotic arm is controlled by a PLC and
 automatically generated code via tools - BR Target for Simulink. This
 tool allows us to convert Simulink models into an automatically
 generated code in C/C++ and its direct implementation on PLCs. This
 method of a design allows an easy implementation for sophisticated
 simulation models and control structures. The article focuses on the
 preparation and evaluation of the properties of a robotic arm for
 implementation possibilities of advanced control methods. At first, we
 found the physical limitations of the individual actuators. Then we
 dealt with the problems of generating the trajectory with respect to the
 physical limitations of the individual actuators. For the dynamics of
 the robotic arm spline functions for trajectory generation and performed
 measurements of lag errors are used. In conclusion, we evaluated the
 advantages and disadvantages of this method of control and outlined
 possible applications for which we can apply this kind of control.</t>
  </si>
  <si>
    <t>Development of a simplified dynamic moisture transfer model of building wall layer of hygroscopic material</t>
  </si>
  <si>
    <t>http://www.sciencedirect.com/science/article/pii/S036054421931360X</t>
  </si>
  <si>
    <t>Indoor air humidity has a significant impact on indoor air quality, building energy consumption, and equipment performance. Excessively low or high humidity is not good for living and working. Hygroscopic materials can be used to moderate the indoor air humidity level. This paper presents a simplified dynamic moisture transfer model of building wall layer of hygroscopic material, and the parameter identification of the simplified model with genetic algorithm by comparing the frequency characteristics of the simplified model with the theoretic frequency characteristics. The proposed simplified model was validated against the published experimental measurements on the system level. The results show that the predicted moisture flux by the simplified model agrees well with the experimental test. The simplified model was also validated on room level by a common exercise in IEA 41 project. The results show that the simplified model has a good agreement with the analytical solution, within ±2.2% in the case CE1A. In the realistic case CE1B, the model prediction matches the results of these detailed models provided in public literature. The proposed simplified dynamic moisture transfer model can be used in building indoor humidity environment and energy consumption simulation with good accuracy and efficiency.</t>
  </si>
  <si>
    <t>Development of a simulation tool for predicting energy consumption of selective laser melting by using MATLAB/Simulink</t>
  </si>
  <si>
    <t>http://www.sciencedirect.com/science/article/pii/S2212827119303105</t>
  </si>
  <si>
    <t>Additive manufacturing (AM) is the umbrella term for manufacturing processes that apply materials layer by layer to create 3D-parts. This technology implies many revolutionary benefits. Selective laser melting (SLM) is one promising metal AM technology which uses a laser beam to melt material on the selective area of a powder bed for creating parts. In order to ensure the sustainable value of SLM, the energy consumption for manufacturing parts with SLM should be analyzed in the design phase. Addressing this issue, this paper introduces the development of a simulation tool for energy consumption prediction with SLM by using MATLAB®/Simulink®. The development approach includes 5 phases: data acquisition, definition of system parameters, modeling using bond graphs, creation of Simulink® models, and creation of data structure and GUI. The result of this work shows that the simulation tool is a useful tool for analyzing and evaluating the energy consumption of SLM in the design phase.</t>
  </si>
  <si>
    <t>Development of a techno-economic simulation tool for an improved mineral processing plant design</t>
  </si>
  <si>
    <t>http://www.sciencedirect.com/science/article/pii/S089268751530042X</t>
  </si>
  <si>
    <t>Simulation is widely used in design and optimization of mineral processing circuits to answer “what if” questions regarding the employment of different equipment and configurations. The questions could be answered better if the long-term economic impacts of different circuits are readily estimated within the designing stage, considering both economic and technical constraints and criteria. This paper introduces a new open source user-friendly techno-economic simulator developed in Matlab/Simulink that joins multivariate capital and operating cost models to technical models of equipment and estimates some economic analytical indicators of the circuits such as Net Present Value simultaneously when the circuit is being designed. The proposed approach enables the designer to easily consider the technical and economic interactions and tradeoffs. As a case study, the long-term economic impact of selecting different numbers of leaching tanks is investigated and it is shown that even the optimum number of tanks could be a function of discount rate of the project.</t>
  </si>
  <si>
    <t>Development of an electric-driven control system for a precision planter based on a closed-loop PID algorithm</t>
  </si>
  <si>
    <t>http://www.sciencedirect.com/science/article/pii/S0168169916308675</t>
  </si>
  <si>
    <t>This study presented the design of an electric-driven control system for the seed meter of a precision planter to avoid the issues of poor planting quality and low travel speed limitations associated with conventional ground wheel and chain driven planters. A closed-loop proportional-integral-derivative (PID) algorithm was deployed to control the seed plate rotation speed. The performance of three PID tuning methods (Ziegler-Nichols step response method (ZNM), Cohen-Coon method (CCM), and Chien–Hrones–Reswick method (CHRM)) was compared by Matlab-Simulink simulation, and results testified that the CCM had a better performance with smallest rise time of 0.018s, settling time of 0.082s and maximum overshoot of 26.1%. Field experiments indicated that a four-row planter equipped with the developed electric-driven control system had significantly better quality of feed index (QFI), miss index (MI), and precision index (PREC) values compared with those of a ground wheel and chain driven planter under equivalent working conditions. For a travel speed of 8.6km/h, the average values of the four rows for the QFI, MI, and the PREC were 98.62%, 1.29%, and 14.51%, respectively. For a high travel speed of 13.0km/h, the average QFI still achieved a value of 97.09%. Most of the components employed in the system were made in China, and the overall system cost was much less than similar systems obtained from abroad. As such, the proposed system is accessible to precision planters in developing countries.</t>
  </si>
  <si>
    <t>Development of Doubly Fed Induction Generator Equivalent Circuit and Stability Analysis Applicable for Wind Energy Conversion System</t>
  </si>
  <si>
    <t>This paper presents the development of the dynamic modeling
 and transient stability analysis of Doubly Fed Induction Generator
 (DFIG) based wind energy conversion system (WECS). In this, the space
 phasor theory with alternate reference frame is used for machine
 modeling. The dq modelling of the DFIG machine has been developed. The
 per phase equivalent circuit of the DFIG in dq reference frame is
 obtained. MATLAB Simulink has been used as the tool to evaluate the
 stability analysis of the wind energy conversion system. It is obtained
 that the developed model has provided stable output voltage to the grid
 during the transition of the wind speed.</t>
  </si>
  <si>
    <t>Development of facts laboratory</t>
  </si>
  <si>
    <t>A hardware setup of multiple Flexible AC Transmission systems
 (FACTS) devices in a Power Systems Laboratory will help to understand
 the dynamic performance of these devices and can provide a platform to
 test, implement and compare new control algorithms. This paper describes
 the development of FACTS Laboratory setup in COEP which can demonstrate
 the working of different FACTS devices like Static Compensator
 (STATCOM), Static Series Compensator (SSSC) and the Unified Power Flow
 Controller (UPFC) under different dynamic conditions. The development of
 various components of the FACTS laboratory model is also discussed. In
 this study, the authors have investigated and analyzed the effect of the
 system for a step change of DC voltage for STATCOM. In order to
 illustrate the effectiveness of the control algorithm, simulation and
 experimental studies have been conducted using the MATLAB/SIMULINK and
 dSPACE DS1104 data acquisition board. The results of the study show a
 close agreement between simulation and experimentation.</t>
  </si>
  <si>
    <t>Development of Obstacle Avoidance Controller for MAVs: Testing in Hardware-In-Loop Simulation∗∗This work was sponsored by NP-MICAV Project No: DARO/081102072/M/I/CN-04.</t>
  </si>
  <si>
    <t>http://www.sciencedirect.com/science/article/pii/S2405896316300891</t>
  </si>
  <si>
    <t>Pontus; Wiik</t>
  </si>
  <si>
    <t>Most of the applications need the Miniature Aerial Vehicles (MAVs) to be capable to navigate in urban environment where many obstacles of different types and sizes like buildings, trees, etc. exist. So the main aim of autonomous MAV is the ability to detect obstacles in its path and avoid them for achieving a robust autonomous flight. Since, an accurate modelling of some critical hardware like actuators is difficult in the numerical simulation, an effective tool named Hardware-In-Loop Simulation (HILS) is used which replaces simulation models of some flight critical hardware like OBC, servos, and communication devices in the loop with actual hardware. The most important feature in the HILS setup is its capability to perform the Real-Time (RT) simulation. In the present work, a PC based Hardware-In-Loop Simulation (HILS) test bed is developed, which consists of Host PC, Target PC, Ground station PC, On-Board Computer (OBC) and RC Servos. A reactive Obstacle Avoidance Controller based on a pair of miniature LRFs is developed for achieving the autonomous flight of the MAV's in urban environment with street canyons and obstacles. The LRFs are forward looking and attached both sides of the MAV body at an angle 30° on both sides of the X-axis and rays aligned parallel to the body XY-axis. Range to obstacle measured by left and right LRFs are fed to two PID controllers which compute the required heading angle command for the MAV to turn. The Obstacle Avoidance (OA) controller is successfully implemented in Hardware-In-Loop Simulation (HILS) testbed, and performance is evaluated for various scenarios in which the MAV is simulated to fly in obstacle rich urban environment.</t>
  </si>
  <si>
    <t>Development of real time emulator for control and diagnosis purpose of Photovoltaic Generator</t>
  </si>
  <si>
    <t>This paper proposes a real time emulator for Photovoltaic
 Generator (PVG), permitting easy experimentation, for control and
 diagnosis algorithms tests. The DS1104 platform is utilized in order to
 implement the model developed in Matlab/Simulink software. The APS1102A
 Programmable DC/AC Power Source is utilized to emulate the
 current-voltage characteristics of the PVG model implemented in the
 DS1104 platform. The proposed emulator is tested and validated by
 considering real conditions variations (namely, temperature and
 irradiance), and as well as, by injecting some frequently occurring PVG
 faults. The PVG emulator proposed shows a perfect reproduction of the
 current-voltage (I-V) characteristics, and can easily handle control and
 diagnostic algorithms.</t>
  </si>
  <si>
    <t>Development of Sigma-T ADC with analogue compensation of error caused by edge effects</t>
  </si>
  <si>
    <t>In this article work on implementation and studies of
 algorithm of analog compensating of error from edge effects for sigma-T
 analog-to-digital converter is carried out. The simulation model in a
 software environment of Matlab/Simulink is created. A row of model
 experiments is carried out and values of a standard deviation of ADC
 linear function without compensating and with analog compensating
 respectively are calculated. The operability of algorithm is assessed
 and features of its implementation in a software environment are
 specified.</t>
  </si>
  <si>
    <t>Development of the Object-Oriented Dynamic Simulation Models Using Visual C++ Freeware</t>
  </si>
  <si>
    <t>https://doi.org/10.1155/2016/1756124</t>
  </si>
  <si>
    <t>Development of Two-Wheeled Balancing Robot Optimal Control System based on Its Feedback Linearization</t>
  </si>
  <si>
    <t>The scope of this research is to compare performance of two
 main methods of feedback linearization of plants with internal dynamics
 for the problem of a two-wheeled balancing robot control. The considered
 methods of linearization include: 1) approximate feedback linearization;
 2) partial feedback linearization with stability assessment of the plant
 internal dynamics using Lyapunov approach. In this case, considering
 both algorithms, pseudo-control signal value is calculated by an optimal
 state controller (linear quadratic-LQ-regulator). Experiments with the
 synthesized nonlinear controllers are conducted using the plant
 mathematical model in Simulink and the real LEGO EV3 balancing robot.
 Experiments demonstrate the performance efficacy and the effectiveness
 of both methods of feedback linearization of the plant under
 consideration. Taking into consideration that the aim of the future
 research is to develop an adaptive controller for the robot, the
 approximate linearization method is chosen as the basis of such
 regulator, since the partial linearization approach potentially
 increases its dimension.</t>
  </si>
  <si>
    <t>DFIG-based offshore wind power plant connected to a single VSC-HVDC operated at variable frequency: Energy yield assessment</t>
  </si>
  <si>
    <t>http://www.sciencedirect.com/science/article/pii/S0360544215004922</t>
  </si>
  <si>
    <t>The existence of HVDC (High Voltage Direct Current) transmission systems for remote offshore wind power plants allows devising novel wind plant concepts, which do not need to be synchronized with the main AC grid. This paper proposes an OWPP (offshore wind power plant) design based on variable speed wind turbines driven by DFIGs (doubly fed induction generators) with reduced power electronic converters connected to a single VSC-HVDC converter which operates at variable frequency and voltage within the collection grid. It is aimed to evaluate the influence of the power converter size and wind speed variability within the WPP on energy yield efficiency, as well as to develop a coordinated control between the VSC-HVDC converter and the individual back-to-back reduced power converters of each DFIG-based wind turbine in order to provide control capability for the wind power plant at a reduced cost. To maximise wind power generation by the OWPP, an optimum electrical frequency search algorithm for the VSC-HVDC converter is proposed. Both central wind power plant control level and local wind turbine control level are presented and the performance of the system is validated by means of simulations using MATLAB/Simulink®.</t>
  </si>
  <si>
    <t>Digital architecture for real-time CNN-based face detection for video processing</t>
  </si>
  <si>
    <t>In this paper, we propose a hardware computing architecture
 for face detection that classifies an image as a face or non-face. The
 computing architecture is first designed, modeled and tested in MATLAB
 Simulink using Xilinx block set and was later tested using a Virtex-6
 FPGA ML605 Evaluation Kit. The system uses learned filters which were
 previously extracted by training on a set of face and non-face patterns.
 The system is fully feature based and does not require any assumptions
 on specific image processing techniques. The proposed approach takes an
 input image as a whole and passes it through different modules that
 apply sub-algorithms based on image convolution and sub-sampling
 followed by a non-linear signal processor containing artificial neurons.
 The architecture takes the form of a deep convolutional neural network
 (CNN) which can classify if a search window inside a picture contains a
 human face or not.</t>
  </si>
  <si>
    <t>Direct Control of Bearingless Permanent Magnet Slice Motor Based on Stator Flux Observer</t>
  </si>
  <si>
    <t>The theory and method of direct torque control are applied to
 the torque and suspension force control of the bearingless permanent
 magnet slice motor (BPMSM) in this paper. Meanwhile, aiming at the
 defects of low precision and result lag of flux linkage observation, a
 novel stator flux observer combining the phase-locked loop (PLL) and
 prediction control module is introduced. Firstly, the operating
 principle of the BPMSM is analyzed, and the mathematical models are set
 up. Secondly, the PLL flux linkage observer is designed, then the
 prediction control models and direct control algorithm are given.
 Thirdly, the direct control system of the BPMSM is constructed by
 Matlab/Simulink. Finally, the feasibility and correctness of the flux
 linkage observer and control algorithm are verified through simulation
 and experiment. The research results show that the disturbance recovery
 time is shortened by 35 ms and the vibration amplitude and regulation
 time of the rotor are significantly reduced by around 39% and 40%,
 respectively.</t>
  </si>
  <si>
    <t>Direct Power Control strategy for variable speed Wind Energy Conversion System based on PMSM Generator</t>
  </si>
  <si>
    <t>This paper deals with the modeling and control of a Wind
 Energy Conversion System (WECS) based on a Permanent Magnet Synchronous
 Generator (PMSG). The WECS operate at variable speed and the control
 algorithm is based on Direct Power Control (DPC) with an AC/DC
 conversion system with a PI controller for the DC bus output. The
 laboratory test system is developed with an emulator of a wind turbine
 and a PMSG with the AC/DC conversion system. Furthermore, the
 simulations were validated by experimental studies, with the speed of
 variation generated by a servo motor, which provides a profile of the
 true wind speed where we have also emulate the wind turbine by an
 emulator that was generated by the Active servo software. And the
 algorithm was been implemented with a control DSpace 1104 board using
 MATLAB Simulink. The experimental results were validated by the
 laboratory test.</t>
  </si>
  <si>
    <t>Distributed canny edge detection algorithm using morphological filter</t>
  </si>
  <si>
    <t>Morphological Filter based Distributed Canny edge detection
 algorithm for Raspberry Pi platform using Simulink model is presented in
 this paper. Traditional canny edge detection algorithm uses frame based
 statistics which gives high accuracy but computationally more complex.
 Also canny algorithm is more sensitive to noise. In this experiment, an
 attempt is made to make canny algorithm more robust to noise using
 morphological filtering. Here canny algorithm is implemented at block
 level without any compromise in edge detection performance. If frame
 level statistics are used for threshold selection, it would result in
 either loss of edges or surplus edge detection. To solve this problem
 threshold selection is made based on type of block. Smooth and texture
 pixel counts are calculated for image block. Instead of using
 probability, actual pixel counts are used to calculate threshold. This
 makes threshold selection block more adaptive. Finally, objective
 analysis is carried out which shows proposed block based distributed
 algorithm is better than traditional frame based algorithm, especially
 in presence of impulse noise.</t>
  </si>
  <si>
    <t>Distributed Series Impedance Devices Based on Controlled Transformer</t>
  </si>
  <si>
    <t>The principles of designing of distributed series impedance
 devices (DSI) based on transformer with adjustable transformation ratio
 are considered. Analytical expressions for describing electromagnetic
 processes in various DSI schemes are obtained. The approaches to
 controlling of reactive power with adjustable transformer are described.
 Mathematical DSI model DSI based on controlled transformer in Matlab
 Simulink program is proposed and evaluated.</t>
  </si>
  <si>
    <t>Disturbance Rejection Effect of PIDA Controller Designed via SOS Algorithm</t>
  </si>
  <si>
    <t>In this work, proportional-integral-derivative-acceleration
 (PIDA) controller is designed by using Symbiotic Organisms Search (SOS)
 algorithm and its robustness against the input disturbance is
 investigated. In the study, SOS algorithm and performance evaluation of
 control system are carried out by means of simulation models that are
 implemented in Matlab/Simulink environment. In this simulation
 environment, mean square error function of the system is minimized by
 SOS algorithm to tune PIDA controller coefficients. The PIDA controller
 is compared with a control system presented in literature and robustness
 of the PIDA against the disturbance are shown.</t>
  </si>
  <si>
    <t>Drilling reconfigurable machine tool selection and process parameters optimization as a function of product demand</t>
  </si>
  <si>
    <t>http://www.sciencedirect.com/science/article/pii/S0278612517301255</t>
  </si>
  <si>
    <t>Special purpose machines (SPMs) are customized machine tools that perform specific machining operations in a variety of production contexts, including drilling-related operations. This research investigates the effect of optimal process parameters and SPM configuration on the machine tool selection problem versus product demand changes. A review of previous studies suggests that the application of optimization in the feasibility analysis stage of machine tool selection has received less attention by researchers. In this study, a simulated model using genetic algorithm is proposed to find the optimal process parameters and machine tool configuration. During the decision-making phase of machine tool selection, unit profit is targeted as high as possible and is given by the value of the following variables: SPM configuration selection, machining unit assignment to each operation group, and feed and cutting speed of all operations. The newly developed model generates any random chromosome characterized by feasible values for process parameters. Having shown how the problem is formulated, the research presents a case study which exemplifies the operation of the proposed model. The results show that the optimization results can provide critical information for making logical, accurate, and reliable decisions when selecting SPMs.</t>
  </si>
  <si>
    <t>dSP ACE DS 1202 Based Real Time Implementation of Cuckoo Search Optimized FDTC of PMSM</t>
  </si>
  <si>
    <t>Recently, direct torque control (DTC) is advised as a control
 strategy to be used in motors drives. Latest developments in artificial
 intelligence based control have brought in to focus a possibility of
 optimizing all the control parameters. In this research work a Fuzzy
 Logic (FL) speed controller is used as the outer control loop through a
 permanent magnet synchronous motor (PMSM) DTC where the inner control
 loops are the flux and torque controllers. All controllers' parameters
 of both inner and outer loops are well-optimized using Cuckoo Search
 (CS) algorithm. For the real time implementation of the overall system,
 dSPACE DS1202 is used. and MATLAB-SIMULINK is used to perform the
 simulation model to offer simulation of dynamic and steady state
 response. For both practical work and simulation, the system is tested
 at different operating conditions. A comparison between practical and
 simulation is performed and shows a good agreement between experimental
 and simulation results with high dynamic performance and steady state
 achievement in short time.</t>
  </si>
  <si>
    <t>DSP based proportional integral sliding mode controller for photo-voltaic system</t>
  </si>
  <si>
    <t>http://www.sciencedirect.com/science/article/pii/S0142061515001210</t>
  </si>
  <si>
    <t>The buck–boost converter is controlled using different algorithms like voltage mode control, current mode control, V2 control, enhanced V2 control, Sliding Mode Control (SMC), and Proportional Integral (PI) control. In all these algorithms the steady state error is more. On combining PI control and sliding mode control the steady error can be minimized. In industry and commercial applications involving Photo-Voltaic (PV) systems, uses buck–boost converter. In this converter above control algorithms are implemented using hardware circuitry or microcontroller. In industry and commercial applications Digital Signal Processor (DSP) is used for automation purposes and the same DSP can be used to implement control algorithms so as to get maximum electrical energy from solar energy. The efficient utilization of resources such as DSP is achieved as we are using the same DSP for implementing control algorithm. In the proposed study, PI control method and sliding mode control methods are combined to obtain a Proportional Integral Sliding Mode Control (PISMC) and it is used to control the buck–boost converter which is used to drive the electrical loads from solar energy. The buck–boost converter is designed, simulated and implemented. The algorithms PI, SMC and PISMC are simulated in using MATLAB simulink and then implemented in DSP TMS 320 2808. In the proposed study PISMC, a stable and efficient output voltage is obtained in which the steady state error and maximum overshoot are minimum. The PISMC is better in terms of transient and steady state performances as validated by our experiments. The proposed study will work in real-time since DSP is used for implementing the control algorithms and found to be better in terms of speed and regulation. The proposed DSP based PISMC can also be used to control other types of DC–DC converters.</t>
  </si>
  <si>
    <t>dSPACE Real-Time Implementation Sliding Mode Maximum Power Point Tracker for Photovoltaic system</t>
  </si>
  <si>
    <t>Maximum power point trackers are so important in photovoltaic
 systems to improve their overall efficiency. This paper presents a
 photovoltaic system with maximum power point tracking facility. An
 intelligent Sliding mode controller method is proposed in this paper to
 achieve the maximum power point tracking of PV modules. The system
 consists of a photovoltaic solar module connected to a DC-DC boost
 converter. The system is modeled using MATLAB/SIMULINK. The system has
 been experienced under disturbance in the photovoltaic loads and
 irradiation levels. The simulation results show that the proposed
 maximum power tracker tracks the maximum power accurately and
 successfully in all tested conditions. The MPPT system is then
 experimentally implemented. DSPACE is used in the implementation of the
 MPPT hardware setup for real-time control. Data acquisition and system
 control are implemented using dSPACE 1104 software and digital signal
 processor card. The experimental results show the efficiency of the
 proposed algorithm and confirm the simulation results.</t>
  </si>
  <si>
    <t>Dynamic analysis of a PEM fuel cell hybrid system with an on-board dimethyl ether (DME) steam reformer (SR)</t>
  </si>
  <si>
    <t>http://www.sciencedirect.com/science/article/pii/S0360319918316148</t>
  </si>
  <si>
    <t>Low-temperature polymer electrolyte membrane fuel cell (PEMFC) acts as a promising energy source due to the non-pollution and high-energy density. However, as hydrogen supply is a major constraint limiting the wide spread of fuel cell vehicles, a dimethyl ether (DME)-steam on-board reformer (SR) based on catalytic reforming via a catalytic membrane reactor with a channel structure is a possible solution to a direct hydrogen supply. The DME-SR reaction scheme and kinetics in the presence of a catalyst of CuO/ZnO/Al2O3+ZSM-5 are functions of the temperature and hydrocarbon ratio in the hydrogen-reforming reaction. An electric heater is provided to keep the temperature at a demanded value to produce hydrogen. As there is no available analysis tool for the fuel cell battery hybrid vehicle with on-board DME reformer, it is necessary to develop the tool to study the dynamic characteristics of the whole system. Matlab/Simulink is utilized as a dynamic simulation tool for obtaining the hydrogen production and the power distribution to the fuel cell. The model includes the effects of the fuel flow rate, the catalyst porosity, and the thermal conductivity of different subsystems. A fuel cell model with a battery as a secondary energy storage is built to validate the possible utilization of on-board reformer/fuel cell hybrid vehicle. In consideration of time-delay characteristic of the chemical reactions, the time constant obtained from the experiment is utilized for obtaining dynamic characteristics. The hydrogen supplied by the reformer and the hydrogen consumed in the PEMFC prove that DME reformer can supply the adequate hydrogen to the fuel cell hybrid vehicle to cope with the required power demands.</t>
  </si>
  <si>
    <t>Dynamic behavior of wind turbines. An on-board evaluation technique to monitor fatigue</t>
  </si>
  <si>
    <t>http://www.sciencedirect.com/science/article/pii/S2452321618302075</t>
  </si>
  <si>
    <t>The evaluation of fatigue behavior of wind turbines, that is of supporting structures, blades or gear boxes, is always performed off-line, by post processing experimental acquisitions or simulation results. Moreover, the evaluation of potentiality of smart controls, that have the aim to avoid failures by reducing loads and consequently fatigue stresses, is performed in the same way. In this paper is presented a tool that allows to on-line evaluate and foresight fatigue potential damage by simply on time processing reference signals such as tower top acceleration (typical experimental acquisition) or tower base bending moment (typical numerical measure). This evaluation technique is converted into a well know numerical code, oriented to control systems (Simulink), to be used into multibody simulation by co-simulation approach. This step allowed to verify its capabilities and the possibility to realize its physical prototype and to use its results as input variable for active control strategies oriented to minimize damage. As test case a standard 5 MW wind turbine and a classical control logic were used.</t>
  </si>
  <si>
    <t>Dynamic Model of a Multi-Evaporator Organic Rankine Cycle for Exhaust Heat Recovery in Automotive Applications</t>
  </si>
  <si>
    <t>http://www.sciencedirect.com/science/article/pii/S2405896316320985</t>
  </si>
  <si>
    <t>Abstract:
 This paper presents a dynamic model of an organic Rankine cycle (ORC) for exhaust heat recovery (EHR) in automotive applications. EHR converts the thermal energy of the exhaust gas into mechanical power. Dynamic components like evaporator, condenser, etc. are modeled based on physical conservation laws given as partial differential equations (PDE). The system involves two parallel evaporators coupled via an open t-piece which is handled numerically efficiently by introduction of algebraic constraints. An integral method improves the evaluation of the fluid properties which partly contain discontinuities. They can have negative effects on accuracy and simulation performance if evaluated inappropriately. The model is implemented by signal-based programming suitable for simulation in Matlab/Simulink. This enables convenient software-in-the-loop (SIL) engineering since many control unit producers provide rapid prototype programming via Matlab/Simulink. A simplified model is proposed for the increase of robustness and simulation performance or for application of controller design methods. Simulation shows both the entire ORC system compared measurements from a Daimler prototype truck, and comparison between complex and simplified model.</t>
  </si>
  <si>
    <t>Economic Impact Analysis of Load Shifting in a Smart Household</t>
  </si>
  <si>
    <t>The global energy consumption has been showing a remarkable
 growth particularly in the last two decades in parallel to the arising
 environmental concerns. In consequence of researching alternative
 solutions to ensure a more sustainable end environmental friendly energy
 issue, the smart grid vision has emerged. The demand side participation
 through demand response (DR) strategies plays a crucial role in the
 smart grid concept. This paper presents a pricing based DR scheme
 oriented simulation study of an experimental smart home, which is
 located in Yildiz Technical University in Istanbul, Turkey. All types of
 controllable and non-controllable household electric appliances are
 modeled in MATLAB/Simulink® by using data from real measurements. In
 order to provide an energy management concept, an optimization algorithm
 is developed to minimize electricity bills and reduce peak load demand
 by controlling the shiftable loads.</t>
  </si>
  <si>
    <t>Economic Optimal Control for Minimizing Fuel Consumption of Heavy-Duty Trucks in a Highway Environment</t>
  </si>
  <si>
    <t>This paper provides a comparative assessment of three economic
 optimal control strategies, aimed at minimizing the fuel consumption of
 heavy-duty trucks in a highway environment, under a representative lead
 vehicle model informed by traffic data. These strategies fuse a global,
 off-line dynamic programming (DP) optimization with online model
 predictive control (MPC). We then show how two of the three strategies
 can be adapted to accommodate the presence of traffic and optimally
 navigate signalized intersections using infrastructure-to-vehicular
 (I2V) communication. The MPC optimization, which is local in nature,
 makes refinements to a coarsely (but globally, subject to grid
 resolution) optimized target velocity profile from the DP optimization.
 The three candidate economic MPC formulations that are evaluated include
 a nonlinear time-based formulation that directly penalizes the predicted
 fuel consumption, a nonlinear time-based formulation that penalizes the
 braking effort as a surrogate for fuel consumption, and a linear
 distance-based convex formulation that maintains a tradeoff between
 energy expenditure and tracking of the coarsely optimized velocity
 profile obtained from DP. Using a medium-fidelity Simulink model, based
 on a Volvo truck's longitudinal and engine dynamics, we analyze the
 optimization's performance on four highway routes under various traffic
 scenarios. Results demonstrate 3.7%-8.3% fuel economy improvement on
 highway routes without traffic and 6.5%-10% on the same routes with
 traffic included. Furthermore, we present a detailed analysis of energy
 usage by ``type'' (aerodynamic losses, braking losses, and comparison of
 brake-specific fuel consumption), under each candidate control strategy.</t>
  </si>
  <si>
    <t>Effect of Frequency Variation on Fault Location in Transmission Line Using Synchrophasor Technology</t>
  </si>
  <si>
    <t>Fault location and isolation are important in case of any
 transmission line to make a reduction in the outage time and fast
 restoration of the transmission system. Various methods of fault
 location using voltage samples and current samples have been used in
 practice but with the development of Phasor Measurement Unit (PMU) many
 new method have been designed. The two terminal method of fault location
 is employed to calculate the fault location as the present communication
 technology used to access of data from two terminal. In the above method
 fault impedance does not affects the location. The main aim of this
 project paper is to calculate the exact fault location and compare the
 result of calculated fault location and its error with and without
 frequency variations. For the study, Electromagnetic Transient Program
 (EMTP) Reference Models for Transmission Line Relay Testing
 Final-9/9/2005 is considered. The deception of the selected method is
 analyzed and evaluated by simulating the network in PSCAD under both
 steady state and transient conditions after that result are transferred
 into MATLAB Simulink for the further processing and result are obtained.</t>
  </si>
  <si>
    <t>Effect of power converter on condition monitoring and fault detection for wind turbine</t>
  </si>
  <si>
    <t>This paper investigates the impact of power electronics
 converter when attempting wind turbine condition monitoring system and
 fault diagnosis by the analysis of fault signatures in the electrical
 output of the turbine. A wind turbine model has been implemented in the
 MATLAB/Simulink environment. Fault signature analysis for electrical
 signals is presented. A signal processing algorithm based on a fast
 fourier transform is then used to potentially identify fault signatures.
 The results obtained with this model are validated with experimental
 data measured from a physical test rig. Through comparison between
 simulation data and experimental data it is concluded that the power
 converter has significantly reduced fault signatures from the electrical
 signal though not entirely extinguished them. It may still be possible
 to extract some fault information after the converter though this is
 much more challenging than upstream. Further work is needed to see
 whether it may be possible to modify the power converter particularly
 the filter design and the switching elements to avoid removing fault
 signatures from electrical signals without adding significant cost or
 compromising performance.</t>
  </si>
  <si>
    <t>Effective power sharing between Solar Refrigerator and DC Micro Grid</t>
  </si>
  <si>
    <t>This paper proposes a control algorithm to effectively share
 the solar energy as a source of power between standalone solar
 refrigeration system and local DC grid benefiting the unelectrified
 villages in India. A single stage power conversion is used to feed the
 BLDC motor compressor (reciprocating) for the cold storage chamber
 (detachable). The power demanded by BLDC system is supplied completely
 from PV source. The cold storage chamber which uses Phase Changing
 Material (PCM) absorbs and accumulates the required energy by altering
 its phase and releases the energy during power interrupts or night time
 hence no battery backup is required. To extract the maximum power from
 the solar PV array an Incremental Conductance Maximum Power Point
 Tracking (IC MPPT) is used. The proposed control algorithm uses MPPT
 voltage reference itself to transfer the excess power to the DC grid
 without additional effort. The proposed system is evaluated by the
 simulation results obtained using MATLAB Simulink model.</t>
  </si>
  <si>
    <t>Effectiveness evaluation of hydro-pneumatic and semi-active cab suspension for the improvement of ride comfort of agricultural tractors</t>
  </si>
  <si>
    <t>http://www.sciencedirect.com/science/article/pii/S0022489816300623</t>
  </si>
  <si>
    <t>Advances have been made to agricultural tractors to improve their ride comfort. However, the ride comfort of tractors is relatively low compared to that of passenger vehicles. Many researchers have developed various types of suspension for tractors. While most studies have focused on the geometry of the suspension, few studies have been carried out on the development of a control algorithm for tractor suspension. In this paper, to improve the ride comfort of an agricultural tractor, a hydro-pneumatic suspension model with a semi-active suspension control is developed with computer simulation, and the effectiveness of the suspension is evaluated before the vehicle is equipped with the suspension and placed into production. An optimal control algorithm for the semi-active suspension of the tractor is developed using a linear quadratic Gaussian. In the simulation, a hydro-pneumatic suspension system model is developed using SimulationX and is applied to a full vehicle model using MATLAB/Simulink. The suspension is assessed by experiments and simulations. The ride comfort using the ride comfort index according to ISO 2631 is evaluated by comparing a vehicle with a passive cab suspension to that with a hydro-pneumatic suspension applied with the semi-active control.</t>
  </si>
  <si>
    <t>Efficiency optimization for sensorless induction motor controlled by MRAS based hybrid FOC-DTC strategy</t>
  </si>
  <si>
    <t>The Field Oriented Control (FOC) and the Direct Torque Control
 (DTC) are the well-known control strategies in the modern AC systems
 nowadays. However, both of them have a number of limits, such as the
 dependence on machine parameters of the vector control and the high
 ripples of DTC. This work presents a hybrid control strategy for
 induction motor (IM) based on the combining of the two techniques in
 order to benefit from their advantages and achieve high performance
 control. Besides, a Model Reference Adaptive System (MRAS) observer will
 be used for speed estimation to improve the reliability and decrease the
 cost of the control system. Furthermore, the IM energy optimization will
 be treated as the second objective of this paper. A proposed model based
 strategy will be used for loss minimization. This strategy bases on
 online adjusting of the rotor flux magnitude reference and choosing an
 optimal value for each applied load torque. The proposed algorithm will
 be investigated by simulation and experimental implementation by using
 Matlab/Simulink with real time interface (RTI) based on dSpace 1104
 board.</t>
  </si>
  <si>
    <t>Efficient FPGA-based real-time implementation of an SVPWM algorithm for a delta inverter</t>
  </si>
  <si>
    <t>This study proposes an efficient field programmable gate array
 (FPGA) implementation method of an enhanced space vector pulse width
 modulation (SVPWM) algorithm for a delta inverter. The overall hardware
 configuration of the FPGA is made graphically using the high-level
 Xilinx system generator (XSG) programming tools. The proposed
 descriptive XSG model is first evaluated by running a hardware
 co-simulation test. The comparative study with computer simulations
 performed with Simulink shows a good agreement between the results of
 both methods, which approves the accuracy of the proposed descriptive
 XSG model. Moreover, an experimental test is carried out on a laboratory
 prototype of the delta inverter feeding an induction machine. The
 obtained high quality of the load currents confirms the feasibility of
 the proposed enhanced SVPWM algorithm and the effectiveness of its
 implementation method on FPGA.</t>
  </si>
  <si>
    <t>Efficient predictive models for characterization of photovoltaic module performance</t>
  </si>
  <si>
    <t>http://www.sciencedirect.com/science/article/pii/S2213138818300195</t>
  </si>
  <si>
    <t>This paper presents simple, efficient and general mathematical models for predicting the I-V characteristics of any Photovoltaic (PV) module at any irradiance and temperature values without any need to estimate the parameters of the PV circuit model. The prediction of the I-V characteristics in this paper is mainly dependent on building general mathematical models for ten key points selected from the I-V characteristics. To generalize these models and make them applicable for any PV module, twenty different PV modules covering a wide range of PV modules with different temperature and irradiance values are selected for training data generation. All simulations are performed in MATLAB/SIMULINK. The training process and models development are built using EUREQA software. The performance of the developed models is tested by comparison with simulation data, experimental data, and different recent research articles. The assessments have shown efficient prediction capability of all models to predict the I-V curves for any PV module, at any weather condition, without evaluating the PV circuit model parameters. The models have also exceeded various algorithms used in the literature in terms of accuracy of I-V characteristics estimation with less execution time.</t>
  </si>
  <si>
    <t>Electrical characterisation of proton exchange membrane fuel cells stack using grasshopper optimiser</t>
  </si>
  <si>
    <t>In this study, optimum values of unknown seven parameters of
 proton exchange membrane fuel cells (PEMFCs) stack are generated for the
 sake of appropriate modelling. An objective function is adopted to
 minimise the sum of square errors (SSE) between the experimental data
 and the corresponding estimated results. A novel application of
 grasshopper optimisation algorithm (GOA) is engaged to minimise the SSE
 subjects to set of inequality constraints. Three study cases of typical
 commercial PEMFCs stacks are demonstrated and verified under various
 steady-state operating scenarios. Necessary subsequent comparisons to
 new results by others found in updated state-of-the-art are made.
 Sensitivity analysis of defined parameters is carried out. It is found
 that the PEMFC model is susceptible to the deviations of optimised
 parameters as the errors are substantially disturbed which signifies the
 value of the GOA-based method. In addition, performance measures to
 indicate the robustness of the GOA-based methodology are pointed out. At
 this moment, dynamic model of the stack is addressed and incorporated to
 demonstrate its dynamic response. Detailed MATLAB/SIMULINK simulation
 model is implemented to study the PEMFC dynamic performance. The
 simulated test cases emphasise the viability and effectivity of the
 GOA-based procedure in steady-state and dynamic simulations.</t>
  </si>
  <si>
    <t>Electrical Characteristics Improvement of Photovoltaic Modules Using Two-Diode Model and its Application Under Mismatch Conditions</t>
  </si>
  <si>
    <t>This paper presents a Matlab/Simulink-based PV module using a
 two-diode model that takes into consideration losses due to
 recombination, as a result, improves the accuracy of the electrical
 characteristics of the model compared to one-diode model. The electrical
 parameters such as ideality factor, series and parallel resistances are
 essential parameters that influence the PV module's performance. A fast
 and simple iterative matching algorithm does the estimation of these
 parameters. The validation of the obtained simulation results acquired
 by Matlab/Simulink are done by the available commercial PV module's
 experimental data, utilizing various PV technologies such as
 monocrystalline and multi-crystalline, supplied by the manufacturer.
 Hence, since the PV module output power is affluence by an important
 factor known as partial shading, it poses the need to evaluate the PV
 module performance under these conditions. More so, in order for losses
 due to partial shading to be lessen, bypass-diodes are typically used.
 Therefore, it is-rightly essential for maximum power point to be
 predicted under partial shading condition.</t>
  </si>
  <si>
    <t>Electronic Stability Control Based on Motor Driving and Braking Torque Distribution for a Four In-Wheel Motor Drive Electric Vehicle</t>
  </si>
  <si>
    <t>An electronic stability control (ESC) algorithm is proposed
 for a four in-wheel motor independent-drive electric vehicle (4MIDEV)
 utilizing motor driving and regenerative braking torque distribution
 control to improve vehicle stability. A stability judgment controller,
 an upper level controller, and a torque distribution algorithm are
 designed for the ESC system. The stability judgment controller is
 designed to generate the desired yaw rate and sideslip angle for vehicle
 stability, and the control mode, which is normal driving mode or ESC
 mode, is set according to the driver inputs and measurement signal
 inputs. The upper level controller consists of a speed tracking
 controller, a yaw moment controller, and four wheel-slip controllers to
 calculate the desired value of traction force, the desired value of yaw
 moment, and the four respective net torque inputs of the four in-wheel
 motors. The torque distribution algorithm is designed to generate each
 motor driving torque or regenerative braking torque input for each
 wheel. An average torque distribution strategy, a
 tire-dynamic-load-based torque distribution strategy, and a
 minimum-objective-function-based optimal torque distribution strategy
 are used separately in the torque distribution algorithm to control the
 motor driving torque or regenerative braking torque for vehicle
 stability enhancement. The proposed ESC algorithm was implemented and
 evaluated in a CarSim vehicle model and a MATLAB/Simulink control model.
 The three proposed torque distribution strategies can be used to
 regulate the vehicle to perform the following tasks: “single lane
 change,” “double lane change,” and “snake lane change.” The simulation
 studies show that the yaw rate error root mean square [RMS
 $(\gamma-\gamma_\mathrm{-des})$] decreased, on average, by 75 percent
 using the proposed optimal torque distribution algorithm compared with
 that without using stability control.</t>
  </si>
  <si>
    <t>Embedded Development of Water Jet Propulsion System Based on Matlab and MDK</t>
  </si>
  <si>
    <t>Combining the development need of the embedded training
 simulator, the embedded development technology based on Matlab and MDK
 in embedded simulation of water jet propulsion system was
 studied.Firstly, according to the interaction between the components of
 the water jet propulsion system, the mathematical model of the system
 was established in Simulink by means of mechanism modeling, lookup table
 and C code S function.Then, the RTW toolbox was used to generate the
 code of the Simulink simulation model, the code integration was
 completed in the MDK, and the program was download to STM32 as the core
 of the control system, and to built an embedded experimental
 platform.Experiments show that the embedded simulation method was
 effective and feasible, and can be used to construct the on board
 trainning system(OBTS).</t>
  </si>
  <si>
    <t>EmbeddedMontiArc: Textual modeling alternative to Simulink (Tool Demonstration)</t>
  </si>
  <si>
    <t>http://ceur-ws.org/Vol-2245/exe\_paper\_4.pdf</t>
  </si>
  <si>
    <t>EMC evaluation of three level NPC converter based on space vector PWM</t>
  </si>
  <si>
    <t>This paper addresses the electromagnetic compatibility (EMC)
 evaluation of three level neutral point clamped (NPC) converter based on
 different feasibility of space vector pulse wide modulation (SVPWM).
 This paper will review of a classical SVPWM technique with various
 switching sequences of the base space vectors (BSVs) within the range of
 sampling periods for three level NPC converters. The studies by
 mathematical modeling of the three level NPC converter and SVPWM
 technique in the Matlab/Simulink program were carried out. It was
 established that the increasing of switching sequence of the BSVs within
 the range of the sampling period can be used for decreasing of total
 harmonic distortional (THD). The THD diagrams of the various switching
 sequences of the BSVs within the different range of the sampling periods
 for the three level NPC converter are presented. The research results
 can be used to assess the EMC powerful three level NPC active rectifiers
 or inverters and select switching sequence of the BSVs within the range
 of the sampling period to minimize the THD voltage and current.</t>
  </si>
  <si>
    <t>Empirical Modelling of FDSOI CMOS Inverter for Signal/Power Integrity Simulation</t>
  </si>
  <si>
    <t>Emulator design for a small wind turbine driving a self excited induction generator</t>
  </si>
  <si>
    <t>This paper presents a design of a Wind Turbine Emulator based
 on an Induction Motor driving a Self-Excited Induction Generator. The
 aim of the work is to realize a hardware setup environment which allows
 testing controls schemes and evaluating performance of a Wind Energy
 Conversion System in laboratory. The Induction Motor is used to generate
 speed and torque required by the Self Excited Induction Generator for
 producing electrical power. The Wind Turbine Emulator algorithm is
 modeled and simulated using MATLAB/SIMULINK. Experimental rig using
 Induction Motor - Self-Excited Induction Generator is used for
 validation.</t>
  </si>
  <si>
    <t>Energy assessment of enhanced fixed low concentration photovoltaic systems</t>
  </si>
  <si>
    <t>http://www.sciencedirect.com/science/article/pii/S0038092X15002662</t>
  </si>
  <si>
    <t>In order to exploit as much as possible the surfaces apt for installation of photovoltaic (PV) systems and also to keep the unit energy cost low (without increasing meaningfully capital and operation/maintenance costs), fixed low concentration systems (LCPVs) can be adopted, such systems are normally based on flat mirrors. LCPVs can be either fixed or tracked, but in this paper the fixed solution is investigated as it is a solution that can be largely exploited in urban and suburban contexts, as well as it represents a retrofit of existing PV plant. In order to mitigate the negative effects of partial shadowing of such systems, together with dust soiling and mismatching, this paper proposes an innovative solution for fixed LCPVs based on Distributed Maximum Power Point Tracking (DMPPT) at substring level, here called Enhanced LCPV (E-LCPV). To evaluate the energy performance improvement of the E-LCPV solution compared with conventional LCPVs, a simulation tool has been developed; it has as input the geographic, geometrical, optical and electrical characteristics of a fixed LCPV system and provides the daily production curves. The novelty of the tool here proposed is its ability to manage non-uniform irradiance conditions on a single PV module, which allows to compare the performance of the system with or without DMPPT at substring level. Specifically, four cases have been simulated: (a) without reflector and with bypass diode (conventional PV module); (b) without reflector but with DMPPT at the substring level; (c) with reflector and with bypass diode; (d) with reflector and with DMPPT at the substring level (E-LCPV). Comparative and parametric results are provided and discussed. Referring to Catania (Italy), results show that, in order to have advantages in using a E-LCPV, the PV module/reflector configuration should be accurately optimized in order to increase the power production, otherwise the cost of E-LCPVs can reduce drastically the advantages of using these kind of systems.</t>
  </si>
  <si>
    <t>Energy management strategy of a propulsion system with supercapacitors for electric and hybrid vehicles</t>
  </si>
  <si>
    <t>The goal of the present study is to evaluate the
 supercapacitors performance in electrical vehicle applications, as the
 supercapacitors have a high charging and discharging rates which will
 help to extend the lifetime of the batteries and to increase the
 autonomy of the vehicle. The supercapacitors are connected in parallel
 with batteries to supply a Permanent Magnet Synchronous Motor (PMSM)
 through an inverter. The supercapacitors are connected to the DC bus
 through a buck-boost converter. For a better energy management, this
 study includes an energy management system (EMS) by implementing a
 control algorithm used to control the buck-boost converter, which
 evaluates the supercapacitors reference current required to satisfy the
 control strategy imposed. The proposed model as well as its
 implementation was tested in MATLAB/Simulink for the European driving
 cycle, before running the experiment.</t>
  </si>
  <si>
    <t>Energy management supporting high penetration of solar photovoltaic generation for smart grid using solar forecasts and pumped hydro storage system</t>
  </si>
  <si>
    <t>http://www.sciencedirect.com/science/article/pii/S0960148117310911</t>
  </si>
  <si>
    <t>The growing penetration level of solar photovoltaic technology is becoming a challenging task in the smart energy management systems. The power generated from the solar photovoltaic (SPV) systems is intermittent. Therefore, it is imperative to best predict the incoming solar energy and estimate the power generated from SPV systems. In this paper, the solar energy forecasting is performed using a hybrid model consisting of neural networks and wavelet transform. The performance of the proposed model is evaluated based on both root mean square error (RMSE) and mean absolute error (MAE). To validate the proposed method the above results are compared with other existing approaches like ANN and found better within desired limits. There is a pumped hydro storage (PHS) in the configuration under study to meet the grid requirements. In order to obtain more accurate and practical results, demand response (DR) program has been also integrated in the formulation of the problem. An adequacy analysis is also carried out under various consumer flexibility scenarios. Performance analysis of the proposed energy management system has been done using MATLAB/Simulink platform, and the same is validated on 5 kW SPV system. Further, the proposed model can be applied to large-scale systems.</t>
  </si>
  <si>
    <t>Energy performance modeling of a stand-alone PV system using real meteorological data</t>
  </si>
  <si>
    <t>The paper evaluates energy performance of stand-alone PV
 systems. The main parameters of the system are obtained by proper models
 based on real meteorological data. Recommendations are derived for
 stand-alone PV-systems with boost charge controller based on the
 performance evaluation. MATLAB Simulink models are developed and long
 period operation is simulated for PV-systems with common MPPT algorithms
 and without MPPT. The annual increase of the energy output of the system
 was found to be 19%, if a MPPT algorithm is implemented. The derived
 guidelines and results can be further used for the decision-making
 process of PV-standalone system development.</t>
  </si>
  <si>
    <t>Energy saving strategy on electric propulsion system integrated with doubly fed asynchronous motors</t>
  </si>
  <si>
    <t>Electric propulsion system integrated with doubly-fed
 asynchronous motor contributes efficient characteristics and flexibility
 in operation. However, in perception of energy saving and full-scale
 speed variation, the conventional doubly fed asynchronous motor is
 limited by the ratings of power converters. Generally, the electrical
 machines are designed to attain maximum efficiency around the full load.
 To increase energy saving and operating speed range under lightly loaded
 condition, the proposed strategy injects a low voltage DC supply to the
 stator winding instead of full rated AC supply. Wherein the DC supply is
 obtained from the converter's DC-link instead of external source. The
 proposed system is mathematically modelled using Matlab/Simulink tool
 and implemented experimentally with a 2.2 kW doubly fed asynchronous
 motor. In addition to this, the comparative energy conservation analysis
 of an electric propulsion system (2 MW) with the proposed strategy is
 carried out as a case study.</t>
  </si>
  <si>
    <t>Enhanced firefly algorithm for PQ improvement of wind energy conversion system with UPQC</t>
  </si>
  <si>
    <t>This paper presents enhanced firefly Algorithm (EFA) for
 improving the control strategy of UPQC with the aid of wind energy
 conversion system (WECS). The proposed system is connected with the
 grid/load and their dynamic behavior is determined. The primary
 objective of the proposed technique is to mitigate the power quality
 (PQ) issues present in the system. In the proposed method, the
 performance of FA is updated using the crossover and mutation process.
 In the non-linear loading condition, the optimal solution is evaluated
 from the available search space considering the objective function.
 Initially, the objective function parameters are defined i.e., voltage,
 real, grid parameters, load parameters real power, reactive power and
 current respectively. Based on the parameters, the control pulse is
 produced for series APF and shunt APF. The proposed method minimizes the
 power loss and voltage instability problem present in the system. The
 proposed method is implemented using Matlab/Simulink platform and their
 performances are evaluated and compared with the existing base model and
 FA techniques.</t>
  </si>
  <si>
    <t>Enhanced Fireworks Algorithm To Optimize Extended Kalman Filter Speed Estimation of an Induction Motor Drive System</t>
  </si>
  <si>
    <t>The Extended Kalman Filter (EFF) is often used for speed
 estimation in sensorless control of induction motors (IM). The major
 issue with implementation is the selection of the process of calculating
 system and noise covariance matrices; traditionally determined using
 trial-and-error “tuning” or genetic algorithm optimization. In this
 paper, we study the Enhanced Fireworks Algorithm (EFWA) as a method of
 optimizing the Extended Kalman Filter parameters for estimating the
 rotor speed. The EFWA algorithm explores and exploits the search space
 for the optimal solution by using cooperative “swarm” intelligence. A
 Simulink model of a system comprised of an induction motor controlled by
 a variable frequency drive (VFD) operating in constant volts/hertz
 (V/Hz) mode is used to experiment with the method under varying
 operating conditions. Our results indicate that EFWA optimization
 provides better results than the alternative state-of-the-art genetic
 algorithm (GA) for a comparable number of parameter set trials.</t>
  </si>
  <si>
    <t>Enhanced performance of PV power control using model predictive control</t>
  </si>
  <si>
    <t>http://www.sciencedirect.com/science/article/pii/S0038092X17308691</t>
  </si>
  <si>
    <t>This paper focuses on the use of model predictive control (MPC) to control a DC/DC boost converter in order to regulate the PV power. When integrated with the grid, the PV system must deliver maximum power most of the time; however, if a voltage sag occurs, new grid codes demand that the control system should limit the PV power generated to avoid over current conditions and, consequently, a grid disconnection. Maximum and reduced power modes are implemented following the MPC strategy to achieve high–performance and stable operation in the system. First, the system is modeled in Matlab/Simulink and PLECS to understand its operation and to evaluate the effectiveness of the proposed algorithm. Secondly, experimental results are verified using the control hardware–in–the–loop (CHIL) approach on the Real Time Digital Simulator (RTDS).</t>
  </si>
  <si>
    <t>Enhancement of dynamic stability by optimal location and capacity of UPFC: A hybrid approach</t>
  </si>
  <si>
    <t>http://www.sciencedirect.com/science/article/pii/S0360544219321590</t>
  </si>
  <si>
    <t>In the paper, the modified salp swarm optimization algorithm (MSSA) and moth-flame optimization algorithm (MFO) based optimal location and capacity of Unified Power Flow Controller (UPFC) to improve the dynamic stability of the power system is proposed. The novelty of the proposed method is exemplified in the improved searching ability, random reduction and reduced complexity. Here, the MSSA is used to optimize the location of the UPFC while the generator fault occurs. The MSSA selects the maximum power loss line as the optimum location to place UPFC as per the objective function, since the generator fault violates the system equality and inequality constraints from the secure limit. From the UPFC control parameters, the minimum voltage deviation is optimized using the MFO algorithm. The minimum voltage deviation has been used to find the optimum capacity of the UPFC. Then the optimum UPFC capacity is applied in the optimum location, which enhances the dynamic stability of the system. The proposed method is implemented in the MATLAB/Simulink platform and the performance is evaluated by means of comparison with the different techniques like GSA-BAT, MFO-FF, SSO-FF, BAT-FF and CS-FF algorithms. The comparison results demonstrate the superiority of the proposed approach and confirm its potential to solve the problem.</t>
  </si>
  <si>
    <t>Estimating the State of Charge of Lithium-ion Battery based on Sliding Mode Observer</t>
  </si>
  <si>
    <t>http://www.sciencedirect.com/science/article/pii/S2405896316313301</t>
  </si>
  <si>
    <t>Battery management system (BMS) requires an accurate prediction of state of charge (SOC) of electric vehicles (EVs). In this paper, a first-order RC network equivalent circuit battery model with the hysteresis characteristic of Lithium-ion battery is built up. The parameters of battery equivalent circuit model (BECM) is identified. And then, we design a sliding mode observer (SMO) to estimate SOC of batteries in EVs. The robustness and observability of the SMO of SOC estimation are proved. Matlab/Simulink and AMESim co-simulation method is adopted to evaluate the performance of the presented algorithm. The simulation results show that the SOC estimation error is less than 3%.</t>
  </si>
  <si>
    <t>Estimation of Liquid Metal Battery Parameters of Thevenin Circuit Model Using Levenberg-Marquardt Algorithm</t>
  </si>
  <si>
    <t>This paper proposed a model designed specifically for Liquid
 Metal Battery (LMB), which is a potential energy storage battery with
 advantages of high energy density and long service life. The electrical
 properties of LMB are quite different from those of lithium batteries or
 lead-acid batteries. In the process of charging and discharging, the
 existing model cannot effectively describe the transient behavior of the
 battery. Firstly, a synthetic equivalent model consists of Thevenin's
 circuit model and mathematical model was established, according to the
 unique battery transient behavior caused by the characteristics of LMB.
 Based on the dataset acquired by experiment, the parameters of the
 equivalent model were obtained by Levenberg-Marquardt algorithm.
 Secondly, a simulation model was built according to the battery model in
 MATLAB/Simulink. At last, comparison of the terminal voltage between
 estimated and measured value was made to verify the validity and
 accuracy of the battery model. The root-mean-square error between the
 two sets of data is less than 0.0107 and 1.41 %, most of the time.</t>
  </si>
  <si>
    <t>Estimation of stator resistance in sensor-less induction motor drive using MRAS</t>
  </si>
  <si>
    <t>Model Reference Adaptive System (MRAS) based estimation of
 stator resistance in a vector controlled induction motor (IM) drive is
 presented in this paper. The developed algorithm utilizes voltages and
 currents in synchronously rotating reference frame for the estimation of
 stator resistance thus reducing computational complexities as compared
 to the other estimation methods based on flux calculations. The
 algorithm used for stator resistance estimation is independent of speed.
 The estimated stator resistance is used for evaluation of rotor speed.
 The developed model is simulated using Matlab/Simulink and the dynamic
 responses of the IM drive are analysed for different operating
 conditions. The developed algorithm is stable in all four quadrants of
 operation including operation at low speed as well as zero speed.</t>
  </si>
  <si>
    <t>Evaluating the effects of maximum power point tracking techniques on the reliability of grid-connected photovoltaic systems</t>
  </si>
  <si>
    <t>Despite all the advantages presented by the generation of
 energy through photovoltaic (PV) cells, the efficiency of energy
 conversion is currently low, and the initial cost for its implementation
 is still considered high; thus, it becomes necessary to use techniques
 to extract the maximum power from these panels, in order to achieve
 maximum efficiency in operation. In this paper, in order to evaluate the
 effects of maximum power point tracking (MPPT) techniques on the
 reliability of grid-connected PV systems, different MPPT techniques
 employed in PV systems are discussed according to a classification
 scheme as offline methods, online methods, and hybrid methods. The
 recursive least squares (RLS) identification algorithm uses to identify
 local PV system model parameters under different MPPT method. For proper
 separation of each MPPT method, variation of irradiation is considered
 as variation of set point. The simulation result shows that, there is
 direct relations between MPPT methods and overall reliability of the PV
 system. For this purpose, simulations were made in MATLAB/SIMULINK
 environment.</t>
  </si>
  <si>
    <t>Evaluating the value of the excitation capacitance of a wind turbine/induction generator system using genetic algorithms</t>
  </si>
  <si>
    <t>Due to their robustness, low cost, and low maintenance,
 induction generators are good candidates for wind energy systems. In
 addition, when the wind turbine is isolated from the grid, the induction
 generator can operate within a wide speed range which utilize maximum
 power extraction. To ensure that voltage buildup will take place between
 the machine terminals, the reactive power required by the machine must
 be supplied. To achieve that, a three phase capacitor bank is connected
 to the generator terminals. Evaluating the adequate value of the
 capacitance is very crucial since it affects the value of the generated
 voltage. In this paper, the desired operating voltage and the
 corresponding value of the magnetizing inductance are defined from the
 magnetizing curve. By using genetic algorithms (GAs), the corresponding
 values of the excitation capacitance and the rotor slip are evaluated.
 Matlab/Simulink model is then used for validation. It is noticed that
 there is a good agreement between the values predicted by the GAs and
 the ones obtained from the simulation.</t>
  </si>
  <si>
    <t>Evaluation of a Transfer Function Model Using Experimental Data and Numerical Analysis: The Case of a Pyroelectric Sensor</t>
  </si>
  <si>
    <t>https://doi.org/10.1007/s10825-016-0876-4</t>
  </si>
  <si>
    <t>Evaluation of Algorithms for Linear and Nonlinear PID Control for Twin Rotor MIMO System</t>
  </si>
  <si>
    <t>https://doi.org/10.1109/APCASE.2015.45</t>
  </si>
  <si>
    <t>Evaluation of Bidirectional DC-DC Converter Topologies for Voltage Regulation in Hybrid Microgrids with Photovoltaic and Battery Technologies</t>
  </si>
  <si>
    <t>High penetration of renewable sources, in the last years, is
 responsible for perturbations in the energy supply, because of their
 intermittent behavior. Such characteristics is responsible for
 reliability and power quality problems. To mitigate problems like
 voltage variation, regulation algorithms can be applied through the
 energy storage systems. The connection between the energy storage with
 power grid is carried out and managed by the DC-DC bidirectional
 converter. This paper presents a comparative evaluation of different
 topologies of DCDC bidirectional converters. The main objective is
 identify the topology with better performance for voltage regulation.
 The system analyzed is a hybrid microgrid composed for battery energy
 storage system and photovoltaic array connected to power grid. A
 variable solar irradiance is applied as input to photovoltaic system.
 The three topologies of DC-DC bidirectional converter approached are the
 buck-boost, cuk and multilevel. A same voltage regulation strategy is
 applied to each topology. The model of hybrid microgrid is developed in
 the software MatLab/Simulink. In this model, the DC-Link voltage ripple
 and the control response is analyzed. The simulation results show that
 the DC DC bidirectional multilevel converter has a more suitable
 response for voltage control. Thereby, the BESS using such topology
 allow an ancillary service with better power quality to the hybrid
 microgrid.</t>
  </si>
  <si>
    <t>Evaluation of Both Linear and Non-Linear Control Strategies for a Shipboard Marine Gantry Crane</t>
  </si>
  <si>
    <t>Anti-sway control for shipboard marine cranes is an ongoing
 control problem. In this paper, a simulation tool was developed to
 evaluate anti-sway controllers for a five degree-of-freedom shipboard
 gantry crane, actuated as if at sea. The simulator was developed in
 MATLAB Simulink and ran in real-time with controllers operating on a
 National Instruments myRIO. A proportional-integral-derivative
 controller (PID), a model predictive controller (MPC), a sliding mode
 controller (SMC) and a fuzzy logic controller (FLC) were developed to
 track a desired trajectory and dampen out payload sway. The controllers
 were tested both individually and with input commands shaped by a
 zero-vibration (ZV), zero-vibration-derivative (ZVD) and
 zero-vibration-derivative-derivative (ZVDD) input shaper. The PID, SMC
 and FLC controllers were all capable of both tracking the desired
 trajectory and dampening payload sway without disturbances from ship
 motion, with the more complex FLC and SMC showing little improvement
 over the simpler PID. The MPC was unable to track the desired trajectory
 without jumping the actuator deadbands. The addition of input shapers
 provided a greater reduction in payload sway at the cost of a delayed
 response, with the ZVDD showing the greatest reduction in payload sway
 and the corresponding longest delay. Given the length of the delays
 however, it is recommended input shaping only be applied to automated or
 autonomous crane systems. As designed, none of the controllers were able
 to successfully track the desired trajectory in the presence of ship
 motion. With the simulation tool, future work for this system will
 involve improving the control response to ship motion disturbances,
 operator-in-the-loop testing and hardware deployment.</t>
  </si>
  <si>
    <t>Evaluation of Dymola for its suitability for simulating railway systems</t>
  </si>
  <si>
    <t>Dymola is an object oriented, multi-disciplinary system
 simulation software that is based on the non-proprietary, freely
 available and tool neutral modelling language, Modelica. In this paper
 we evaluate Dymola for its suitability for simulating railway systems.
 The evaluation process is carried out by modelling and simulating the AC
 traction drive present on-board a WAP5 railway locomotive, in Dymola
 2015 and Simulink 2014 environment, on a comparative basis. The WAP5 is
 a 25kV AC high speed locomotive manufactured by Indian Railways, which
 uses single-phase AC 25kV, 50Hz overhead catenary system. This type of
 AC railway system is currently being extensively used as the standard AC
 traction power supply system all over the world. It was adopted by
 British Railways in 1956. Different components of WAP5's traction drive
 which includes the catenary voltage, line-transformer, rectifier, PWM
 inverter and three-phase induction (traction) motor and its speed
 control mechanism, are modelled and simulated in Simulink and Dymola.
 The results obtained from both the software are compared to evaluate the
 modelling and simulation suitability of Dymola from railway system
 perspective. Also Dymola is evaluated on a comparative basis with
 Simulink based on several other parameters like availability of online
 tutorials, training courses, books, newsgroups and forums. Following the
 comparative evaluation, developments to Dymola and the Modelica library
 are put forward. Insulated Gate Bipolar Transistor (IGBT) as a
 semiconductor device is found to be missing from the libraries. It is
 also suggested that developers should include at least one implicit
 fixed-step solver (irrespective of a real-time license) that is required
 for simulating systems where accuracy of results can be compromised for
 better computational speed.</t>
  </si>
  <si>
    <t>Evaluation of simulation tools for energy storage system application in power systems</t>
  </si>
  <si>
    <t>Energy storage systems have been increasingly used in
 applications at the power grid. In this way, to develop electrical
 analyses of these systems connected to the grid, is necessary to know
 how the electrical simulations tools model these elements. Therefore,
 the present paper present a comparison analysis of the software
 DIgSILENT PowerFactory, EMTP/ATP, GridLAB-D, Matlab/Simulink, OpenDSS,
 PowerWorld and PSCAD in order to evaluate the energy storage system
 modeling and the power system simulation, focusing in the efficiency and
 flexibility of the simulation tools. The software comparison were
 developed using an Impact Effort Matrix, in which each software was
 graded according with criteria of efforts and impact.</t>
  </si>
  <si>
    <t>Evaluation of SoC-based embedded Real-Time simulators for electromechanical systems</t>
  </si>
  <si>
    <t>New System-on-Chip (SoC) devices, which include powerful
 general purpose processors and FPGA in the same chip are particularly
 suitable for Real-Time (RT) simulation of electromechanical systems.
 This paper introduces a systematic analysis of the capabilities of one
 of these devices for RT electromagnetic simulation. Considering all the
 capabilities of these platforms, it is not straightforward to use them
 efficiently and port existing developments due to the SoC relative
 complexity and variety of programming models. In this paper, authors
 evaluate some of the benefits of moving to such platforms through the
 implementation of an example application on the Xilinx Zynq-7000 SoC.
 Simulation results concerning execution time, resources usage and
 precision of the calculations are presented, compared and validated
 using MATLAB/Simulink.</t>
  </si>
  <si>
    <t>Evaluation of wind turbine characteristics built-in model in Matlab Simulink</t>
  </si>
  <si>
    <t>Due to growing concerns over climate change, more and more
 countries are looking to renewable energy sources to generate
 electricity. Therefore, wind turbines are increasing in popularity. The
 amount of mechanical power that can be extracted from the wind by a
 turbine rotor depends on the characteristics of wind turbine.
 Furthermore, the aim of the characteristics of any wind turbine is to
 provide an expectation of how to design the generator's control system
 in order to track these characteristics and extract maximum power from
 the wind. The characteristics of wind turbines is the focus of this
 paper. A new wind turbine characteristics methodology is proposed and
 summarized in a new flowchart. A Matlab program was written to evaluate
 the performance coefficient of wind turbine. Unlike the conventional
 simulations which use the wind turbine block in the MATLAB /SIMULINK
 library, a drive train model and aerodynamic model have been
 supplemented to get the characteristics of wind turbines.</t>
  </si>
  <si>
    <t>Experimental analysis of small conduit pressure hydropower systems</t>
  </si>
  <si>
    <t>The current study focused on developing a simulation tool that
 can be used for conduit hydropower generation. Hence, this paper
 presents the modelling and performance analysis of a small conduit
 hydropower system using MATLAB/Simulink software. This will assist the
 conduit hydropower developers to quantify the available energy and
 evaluate the viability of the conduit hydropower projects. Furthermore,
 the performance of the modelled conduit hydropower system is also
 compared to the performance of a prototype set up in a laboratory
 environment. The main findings revealed that the developed model
 responded effectively under variable pressure. The conduit hydropower
 was only active when the excess pressure was available, this is due to
 the pressure difference between pressure reducing valve (PRV) pre-set
 pressure and the system pressure. The performance can be studied using
 any generator including BPMDCG. Further research is required to address
 factors not covered by this work. This can include the evaluation of
 different turbine and generator technology, to validate the model as a
 universal conduit hydropower model, application of different
 configuration of the pipeline system and incorporating it to the
 simulation model and a thorough analysis of the physical losses in the
 pipeline, in order to accurately match the measured and simulated
 outputs.</t>
  </si>
  <si>
    <t>Experimental and numerical investigation of flight dynamics of a generic lambda wing configuration</t>
  </si>
  <si>
    <t>http://www.sciencedirect.com/science/article/pii/S127096381730901X</t>
  </si>
  <si>
    <t>The development and comparison of aerodynamic simulation models for the inclusion in an open-loop stability &amp; control model based on both experimental and numerical data are presented. Specifically, the work is focused on the effectiveness of the Kestrel simulation tools in replicating the aerodynamic coefficient data from wind tunnel experiments of a generic lambda wing configuration with four trailing edge control surfaces. Simulation conditions correspond to the angles of attack in range of −5∘ to 10∘ at assumed cruise Mach number of 0.7. These simulations include a clean configuration with no control surface deflection and when inboard/outboard control surfaces are deflected −10∘, −5∘, 5∘, and 10∘. Single and overset grids are used to simulate the control surface deflections. Predicted aerodynamic data are collected in form of look-up tables and are run in a Matlab/Simulink program to determine stability and control properties of the vehicle. The vehicle stability and control characteristics are then compared with the results of running experimental coefficient values through the same program. The results show that numerical predictions of the test case considered depend heavily on the geometry details and numerical setup, e.g. turbulence modeling, grid refinement, integration scheme, time step, etc. and therefore do not match experimental data at all tested conditions. In addition, the stability and control investigation of the vehicle using these data confirms that the differences between simulations and measurements could lead to significant changes in the evaluation of vehicle's stability and control characteristics. The simulation predictions of this work, therefore, cannot fully replace the need for experiments to determine the vehicle's stability and control, however they help to provide insight into flow physics and to direct/make best use of wind tunnel experiments.</t>
  </si>
  <si>
    <t>Experimental Characterisation of quad rotor controller based on Kalman Filter</t>
  </si>
  <si>
    <t>This paper presents experimental techniques to extract the
 calibration parameters needed for the control algorithm (electrical and
 aerodynamic constants) and Kalman filter (R and Q covariance matrices
 for noise measurement and process). The validation of the extracted
 parameters on the developed Matlab/Simulink models for the quadrotor are
 investigated before the final implementation of the real navigation
 algorithm system on quadcopter.</t>
  </si>
  <si>
    <t>Experimental evaluation of model-based control strategies of sodium-nickel chloride battery plus supercapacitor hybrid storage systems for urban electric vehicles</t>
  </si>
  <si>
    <t>http://www.sciencedirect.com/science/article/pii/S030626191830758X</t>
  </si>
  <si>
    <t>This paper deals with hybrid energy storage system (HESS) management strategies, optimized for urban road electric vehicle applications. These new control strategies aim to extend battery pack durability by reducing charging/discharging current peaks by means of supercapacitors. The optimization is carried out with reference to the case study of a HESS composed of a high power unit, i.e. supercapacitor module plus a high energy unit, i.e. a battery pack, based on nickel-chloride ZEBRA (ZEolite Battery Research Africa) technology. On-board integration of the two storage devices is obtained through a DC/DC bidirectional power converter, as this configuration is particularly convenient for many kinds of urban vehicle operations. The novelty of this work consists in an analytical methodology, based on non-linear programming and calculus of variations theory, to evaluate management strategies characterized by high effectiveness in reducing battery current transients. The identification and optimization of these strategies are initially performed on the basis of a vehicle model, built in the Matlab-Simulink simulation environment. To this purpose, the experimental characterization of the supercapacitor module is obtained with reference to three different models, whose selection depends on the required fitting performance and computational effort indexes, as evaluated in the paper. The energy management strategies identified show promising results in the simulation environment, followed by experimental activities carried out by means of a dedicated 1:1 scale laboratory test bench. The various experimental results presented in this manuscript highlight that the identified λ-control strategy presents effectiveness values up to 57%, close to the ideal results obtained in the simulation environment. In fact, the methodology proposed in this paper, validated by laboratory experiments, definitely reduces the negative consequences of power peaks on the HESS, indicating the real possibility of using these results in the design and control of urban road vehicles.</t>
  </si>
  <si>
    <t>Experimental evaluations of robust adaptive trajectory control for two wheel mobile robot</t>
  </si>
  <si>
    <t>The experimental method of a robust adaptive trajectory
 tracking control of nonholonomic wheeled mobile robots using only web
 camera is proposed. This paper proposes an experimental system for using
 video camera images in MATLAB / Simulink(R)using donated software. We
 make a simple contrivance, the coordinates information which can be
 given by video camera image can take into MATLAB/Simulink, and we can
 experiment by using the simulation environment which made by Simulink
 model. Therefore, we do not have to make a code of complex control
 strategy using some programming language, and we can apply the Simulink
 model which made it for numerical simulation, directly. To show the
 effectiveness of our experimental system, we apply our proposed robust
 adaptive control method to the wheeled mobile robot and give some
 experimental results.</t>
  </si>
  <si>
    <t>Experimental implementation of direct torque control of open end winding induction motor</t>
  </si>
  <si>
    <t>In this paper, a modified switching algorithm for open end
 winding induction motor drive with less number of switching states is
 implemented. Open end winding induction motor requires two voltage
 sources operating in dual mode. With the help of two inverters, it
 generates 18 active voltage space vectors and three-level output
 voltage. The proposed algorithm is implemented to operate the induction
 motor drive only with two-level output voltage. Hence, the proposed
 algorithm is implemented only with 6 active voltage vectors and 2 null
 vectors. By using the proposed algorithm the induction motor drive is
 operated with two-level voltage and requires 8 switching states, so it
 provides higher switching states redundancy. The effectiveness of
 proposed algorithm verified experimentally with dspace DS-1104 and it is
 interfaced through MATLAB/simulink RTI-model.</t>
  </si>
  <si>
    <t>Experimental investigation of distributed maximum power point operation for solar PV system</t>
  </si>
  <si>
    <t>The major issues in PV systems are the effect of module
 dissimilarities and of partial shading of the PV panels. In this paper a
 distributed maximum power point tracking (DMPPT) technique is used to
 track the maximum power under partial shading condition. In this paper,
 both series and parallel connected DC-DC converters are considered to
 track the MP from panels by use of a DMPPT algorithm. DMPPT is a good
 technique which improved system efficiency and reliability. Modelling
 and design of the DMPPT system exceptionally difficult than implementing
 the conventional MPPT system. The DMPPT system implemented for PV
 modules is proposed and analysed employing micro power converter. To
 observe steady state analysis and stability of system a small signal
 model is derived. Finally, the efficacy of the proposed system is
 verified with MATLAB/Simulink simulations and validated through dSPACE
 1103 controller-based laboratory experimental setup.</t>
  </si>
  <si>
    <t>Experimental investigation of nonlinear controllers applied to a 3DOF hover: SMC via ALQR approach</t>
  </si>
  <si>
    <t>This paper presents an application of sliding mode controllers
 obtained via amplified linear quadratic regulator (ALQR) strategy to a
 hover with three degrees of freedom. The purpose of the designed control
 system is to track reference trajectories and ensure performance and
 stability in spite of disturbance, noise and unmodeled dynamics.
 Simulations were performed using MATLAB/Simulink in order to
 verify/compare the performance of the nonlinear controllers proposed.
 For validation of the algorithm a didactic plant (3DOF Hover) was chosen
 produced by Quanser Consulting, that simulates typical behaviors of an
 VTOL (“vertical taking-off landing”) aircraft, also known as X4-flyer.
 The dynamic of the hover can be described by a 6th order model taking as
 state variables the angles of yaw, pitch, roll and associated rates. The
 experiments showed that designed nonlinear controllers using sliding
 mode control via ALQR are robust to noises and for a range of unmodeled
 nonlinearities.</t>
  </si>
  <si>
    <t>Experimental testing and simulations of an autonomous, self-propulsion and self-measuring tanker ship model</t>
  </si>
  <si>
    <t>http://www.sciencedirect.com/science/article/pii/S0029801818320286</t>
  </si>
  <si>
    <t>Improving the energy efficiency of ships has generated significant research interest due to the need to reduce operational costs and mitigate negative environmental impacts. Numerous hydrodynamic energy saving technologies have been proposed. Their overall performance needs to be assessed prior to implementation. A new approach to this evaluation is investigated at model scale which applies an approach comparable to that applied for the performance monitoring of a full scale ship. That is long duration testing that measures power consumption for given environmental and ship operating conditions and can use statistical analysis of the resultant large amount of data to identify performance gains. As a demonstration of the approach, an autonomous, self-propelled and self-measuring free running ship model of an Ice Class tanker is developed. A series of lake based and towing tank tests experiments have been conducted which included bollard pull, shaft efficiency, naked-hull, self-propulsion, and manoeuvrability tests. These investigated the efficiency improvement resulting from changing the ship operational trim and testing different bow designs. An associated mathematical model for the time domain simulation of the autonomous ship model provides an effective tool for data analysis. It has been demonstrated that the use of a suitably instrumented self-propelled autonomous ship model can provide long duration tests that incorporates the influence of varying environmental conditions and thereby identify marginal gains in ship energy efficiency.</t>
  </si>
  <si>
    <t>Experimental Validation of a Tool for the Numerical Simulation of a Commercial Hot Water Storage Tank</t>
  </si>
  <si>
    <t>http://www.sciencedirect.com/science/article/pii/S1876610217310160</t>
  </si>
  <si>
    <t>This work focuses on the experimental validation of a numerical tool realized to simulate a commercial hot water storage tank. The tool implements unsteady 1D models to simulate the temporal evolution of the temperature field inside the hot water storage tank, and the one relative to the heat transfer fluid flowing through the immersed coil heat exchanger. It has been implemented by means of the Simulink tool of Matlab. The first part of the paper is dedicated to the description of the indoor experimental facility used to realize the experimental test. Successively, the analytical models, and the numerical schemes and algorithms used to perform the numerical simulations are described. Finally, the results of the experimental validation of the tool, accomplished by comparing the experimental temperature profiles inside the tank, and the measured temperatures at the coil heat exchanger exit section over the entire experimental test duration, with the numerical results obtained from simulations performed using different correlations for the evaluation of the heat transfer rate between the tank water and the heat transfer fluid through the coil, are reported and discussed.</t>
  </si>
  <si>
    <t>Experimental validation of minimum cost function-based model predictive converter control with efficient reference tracking</t>
  </si>
  <si>
    <t>This study proposes a robust and powerful finite control
 set-model predictive control (MPC) algorithm to control the load current
 with lower total harmonic distortion and efficient reference tracking.
 In this control, the cost functions are determined for all the possible
 switching states of the converter and a switching state is selected
 corresponding to the minimum cost function for actuating the converter
 in the next sampling time period. To justify the performance of the
 proposed MPC scheme, a comprehensive study with the carrier-based
 pulse-width modulation, hysteresis current control and proposed minimum
 cost function-based MPC of the three-phase load current has been
 verified in MATLAB Simulink as well as the validation with dSPACE
 RTI1104 experimentation. This study validates the robustness of the
 proposed minimum cost function-based MPC control with a RL-load and
 three-phase induction motor (IM) load. The simulation and experimental
 results justifies the proposed MPC algorithm with potential tracking of
 the RL-load current corresponding to the reference current with lower
 harmonic contents as well as tracking of predictive torque and flux
 compared to the nominal torque and reference flux of IM, respectively.</t>
  </si>
  <si>
    <t>Experimental Validation of Photovoltaic Grid Connected NPC Multilevel Inverter Based on Neural Network MPPT</t>
  </si>
  <si>
    <t>Distributed energy resources (DER) became a suitable solution
 to meet part of energy demand and providing electricity in isolated
 sites. Photovoltaic (PV) energy generation is one of the solutions that
 presents several benefits for use as a distributed energy resource. This
 paper presents a PV grid connected system with a multilevel inverter.
 The later one offers several advantages by synthesizing the AC output
 terminal voltage from several levels of voltages, sinusoidal current
 waveforms with lower THD content, higher power quality and reduced
 stress on the switching devices. This provides higher efficiency in the
 power conversion stage and satisfies the grid's connection criteria. On
 the other hand, a maximum power point tracker (MPPT) is very important
 in such us system to increase the system performance. In this paper, a
 control algorithm has been developed for the three-level single-phase
 inverter based on neural network maximum power point tracker to ensure a
 fast dynamic response. The proposed system is modeled and simulated
 under MATLAB/SIMULINK. As well as experimental results are presented to
 verify the feasibility of the proposed approach. The design and
 realization of the proposed system are presented and each part of the
 system will be discussed in detail.</t>
  </si>
  <si>
    <t>Experimental Verification of the Hydro-Elastic Model of a Scaled Floating Offshore Wind Turbine</t>
  </si>
  <si>
    <t>Modeling is essential for designing control and making
 prediction. For the case of floating offshore wind turbine, providing a
 model that is validated is a challenging task as testing prototypes in
 the field are expensive and difficult and it may cause loss of turbine.
 For this reason, wind turbines are scaled down to be tested at a wind
 and wave laboratory where deep sea environment is realized after
 scaling. In this paper, theoretical hydro-elastic model of a floating
 offshore wind turbine is presented. The hydro-elastic model that is
 simulated both by a Simulink model and by high fidelity wind turbine
 simulation tool, FAST, is then verified by laboratory experiments. A
 comparison is performed to show the model dynamics compared with the
 experimental results. Presented results show that the model of the
 laboratory-scale wind turbine correctly represents the main dynamic
 behavior of the theoretical model.</t>
  </si>
  <si>
    <t>Experiments on active precision isolation with a smart conical adapter</t>
  </si>
  <si>
    <t>http://www.sciencedirect.com/science/article/pii/S0022460X16300141</t>
  </si>
  <si>
    <t>Based on a conical shell adaptor, an active vibration isolator for vibration control of precision payload is designed and tested in this study. Flexible piezoelectric sensors and actuators are bonded on the adaptor surface for active vibration monitoring and control. The mathematical model of a piezoelectric laminated conical shell is derived and then optimal design of the actuators is performed for the first axial vibration mode of the isolation system. A scaled conical adaptor is manufactured with four MFC actuators laminating on its outer surface. Active vibration isolation efficiency is then evaluated on a vibration shaker. The control model is built in Matlab/Simulink and programmed into the dSPACE control board. Experimental results show that, the proposed active isolator is effective in vibration suppression of payloads with the negative velocity feedback control. In contrast, the amplitude responses increase with positive feedback control. Furthermore, the amplitude responses increases when time delay is added into the control signals, and gets the maximum when the delay is close to one quarter of one cycle time.</t>
  </si>
  <si>
    <t>Explicit MPC for column-type EPS systems</t>
  </si>
  <si>
    <t>For decades, electric power steering (EPS) systems have
 replaced hydraulic-assist steering systems. The main purpose of EPS
 systems is to generate an assist torque using an electric motor for the
 improvement of the driving comfort. The proposed controller is designed
 against a model predictive control (MPC) and linear quadratic regulator
 (LQR) for a comparison in terms of generating a desired value of the
 assist torque. The motion equations of a column-type EPS system are
 derived in this study. Meanwhile, MPC has been regarded as an effective
 control method for constrained problems because this method can
 anticipate future events of the system. However, the repeated online
 optimisation imposes huge computational complexity. The proposed scheme
 explicitly obtains the current control law by adopting a
 multi-parametric quadratic programming technique. The proposed
 controller is evaluated in MATLAB/Simulink and a hardware-in-the-loop
 simulation using the Infineon automotive TriCore AURIX TC277
 microcontroller. The simulation and experimental results confirmed that
 the proposed controller successfully tracks the reference value while
 reducing the computational burden. It is also shown by conducting
 experiments with various vehicle speeds that the tracking ability of the
 explicit model predictive controller (MPC controller) is superior to
 that of the LQR controller.</t>
  </si>
  <si>
    <t>Extended verification of secure UAANET routing protocol</t>
  </si>
  <si>
    <t>UAV Ad hoc Network (UAANET) is a wireless ad hoc network
 composed of Unmanned Aerial Vehicles (UAVs) and Ground Control Station
 (GCS). It requires an efficient and secure routing protocols to find
 accurate and secure route between nodes to exchange data traffics. There
 have been several secure routing proposals to ensure data authentication
 and integrity services of ad hoc routing protocols. However, most of
 them are vulnerable against wormhole attacks and therefore cannot be
 used for UAANET directly without amendment. The wormhole attack involves
 two attackers who perform a colluding attack. In this paper, we present
 a new UAANET secure routing protocol called SUAP (Secure Uav Ad hoc
 routing Protocol). It ensures message authentication and provides
 detection and prevention of wormhole attacks. SUAP is a reactive
 protocol using public key cryptography, hash chains and geographical
 leashes. We have carried out a formal verification analysis of SUAP
 security properties using the AVISPA tool, an automated model checker
 for the analysis of security features. We have also validated our
 security proposal through formal model checking using Simulink and
 Stateflow tools. Additionally, we use a hybrid experimental system
 (based on virtual machines and a virtual mesh framework) under a
 realistic UAANET scenario to evaluate SUAP routing performances and
 validate its security properties.</t>
  </si>
  <si>
    <t>Extracting Motor Imagery Features to Control Two Robotic Hands</t>
  </si>
  <si>
    <t>Brain-Machine Interface (BMI) technology has the potential to
 restore physical movement of the arm or leg by acquiring
 electroencephalogram (EEG) signals from the human brain, detecting
 changes associated with a human arm or leg movements, and generate
 control signals for the assistive devices in real-time. This project was
 designed to understand motor imagery tasks associated with human hand
 movement during visual stimulation, record EEG signals for actual and
 imagery tasks, and train artificial neural network algorithms u sing
 three different methods: Scaled Conjugate Gradient, Levenberg-Marquardt,
 and Bayesian Regularization. Hjorth parameters were calculated prior to
 train neural network algorithm in order to extract four features: rest,
 right hand, left hand and both hands. The experiment includes 16-channel
 wired EEG system from g.tec to acquire real-time signals from the human
 scalp in Simulink at a sampling rate of 512 samples/second. Eight human
 subjects between ages of 18 to 52 were recruited to perform both studies
 associated with human hand movements. Motor imagery signals from C3,
 FCz, and C4 were used for feedforward pattern recognition neural network
 algorithm. Sixteen features were calculated during EEG signals recording
 to achieve overall 95 percent accuracy to successfully detect four
 different classes. A successful BMI model was developed to control two
 robotic hands using Arduino-Simulink library in real time with trained
 artificial neural networks.</t>
  </si>
  <si>
    <t>Extraction of efficient electrical parameters of solar cell using firefly and cuckoo search algorithm</t>
  </si>
  <si>
    <t>Energy extraction from the solar irradiance by the use of
 solar cell Module is very important in the field of renewable energy.
 The Electrical properties derived from the nonlinear Current-voltage
 (I-V) curve of the solar cell module play a vital role in the
 exploration of device performance and overall efficiency. In this paper,
 two recently developed heuristic algorithm Cuckoo search optimization
 and Firefly algorithm has been applied for the extraction of parameters
 of double diode lumped electrical circuit model of a solar cell. The
 study carried out using data set generated from a MATLAB/SIMULINK model
 of a PV module. Results suggest that Cuckoo Search and Firefly algorithm
 outperform other popular evolutionary computing techniques like DE and
 PSO in terms of convergence speed and excellent final solution. The
 curves obtained from the extracted values using FA and CS are identical
 with those of the experimental one at different environmental conditions
 validates the purpose of this study which is novel also in the solar
 energy domain.</t>
  </si>
  <si>
    <t>Extremum Seeking based Optimum Reference Flux Searching for Direct Torque Control of Interior Permanent Magnet Synchronous Motors</t>
  </si>
  <si>
    <t>Dynamic performance and efficiency are critical for the
 interior permanent-magnet (IPM) motor drives for transportation
 applications. Over last few decades, direct torque control (DTC) has
 attracted attentions from both academia and industry, due to its
 advantages, such as fast dynamic response, robustness to motor
 parameters uncertainties and external disturbances. To improve the
 efficiency of DTC drives, it is critical to determine the optimal
 reference stator flux linkage, which usually needs to be either tuned
 offline and stored in a look-up table or calculated online using machine
 models and parameters. In this paper, firstly relationship between the
 stator flux linkage and the magnitude of stator current is analyzed.
 Then, based on this relationship, an extremum seeking control (ESC)
 algorithm is proposed to determine the optimal reference flux in
 real-time, leading to a maximum torque-per-ampere (MTPA) like approach.
 In addition, a stability analysis and key parameters selection for the
 proposed ESC are presented. The proposed method can effectively reduce
 the motor copper loss and at the same time eliminate the time consuming
 offline tuning effort. Moreover, since ESC is a model-free approach, it
 is robust against motor parameters variations. The effectiveness of the
 proposed method has been validated by simulation studies using MATLAB
 Simulink and experimental studies on an IPM motor test bench.</t>
  </si>
  <si>
    <t>Eye Growth and Myopia Development</t>
  </si>
  <si>
    <t>https://doi.org/10.1016/j.compbiomed.2016.01.003</t>
  </si>
  <si>
    <t>Fast, stable computation of thermodynamic properties of ammonia-water mixtures</t>
  </si>
  <si>
    <t>http://www.sciencedirect.com/science/article/pii/S0140700715002856</t>
  </si>
  <si>
    <t>Software implementations of thermodynamic property routines for ammonia-water mixtures are developed for refrigeration and air-conditioning applications. Saturation correlations are employed to identify single-phase state points, yielding up to a 5-fold reduction in property evaluation time. A run-time database of previously evaluated state points is implemented to improve initial guesses for iterative property evaluation, reducing property evaluation time by 45% in a representative study. The property routines are implemented in a standalone program and as a compiled routine for use in MATLAB® and Simulink®. Both implementations perform property evaluations significantly faster than existing software packages. Program performance is measured on a 2.2 GHz machine, and average individual state point evaluation times were found to range from 50 to 930 µs, depending on the provided input properties. Additionally, a segmented, transient, ammonia-water absorber model is developed in Simulink® to assess the use of the property routines for practical engineering calculations. The proposed computational techniques can be applied to accelerate property evaluations for other mixtures.</t>
  </si>
  <si>
    <t>Fault Detection in Transmission Lines Using Instantaneous Power with ED Based Fault Index</t>
  </si>
  <si>
    <t>http://www.sciencedirect.com/science/article/pii/S2212017315002480</t>
  </si>
  <si>
    <t>In this paper, a new fault detection method is proposed for protection of transmission lines using RMS values of 3-phase instantaneous powers at both sending end and receiving end. The Input signal of any detection algorithm varies not only in case of faults but also other cases like High Impedance faults and different non fault situations like power swings, CT saturation and frequency deviations etc. Several Detection methods were failed particularly in case of high impedance faults and also at other typical cases. The proposed method is verified for normal faults of different types occurring at different instants and also at various locations. The reliability of proposed algorithm is relatively higher when compared to conventional algorithms. It effectively works under high impedance faults also. The method is tested for various case studies using matlab-simulink software.</t>
  </si>
  <si>
    <t>Faults Diagnosis and Control in a Low-Cost Fault-Tolerant Induction Motor Drive System</t>
  </si>
  <si>
    <t>https://doi.org/10.1016/j.matcom.2015.10.012</t>
  </si>
  <si>
    <t>Faults diagnosis in Stand-Alone photovoltaic system using Artificial Neural Network</t>
  </si>
  <si>
    <t>Diagnosis process has an important role to improve the
 efficiency, reliability and safety in Stand-Alone Photovoltaic system.
 This Paper proposes new faults diagnosis method in Stand-Alone
 Photovoltaic System based on feedforward Artificial Neural Network. The
 voltage and current of photovoltaic modules, Battery and Load are used
 as input for developing and testing the Artificial Neural Network. This
 approach has been validated using an experimental measurements issued
 from Standalone photovoltaic system installed at LREA in the University
 of Médéa, Algeria. The same system is also simulated in Simulink/MATLAB
 environment which take the irradiation and temperature as input captured
 from the site, the simulated model used to compare the results with the
 experiment. The proposed algorithm shows a high accuracy of faults
 identification in both experiment and simulation.</t>
  </si>
  <si>
    <t>FCS-MPC for a single-phase two-stage grid-connected PV inverter</t>
  </si>
  <si>
    <t>The high-efficiency inverter in a wide input voltage range is
 expected to be a solution for the distributed generation system. This
 study gives a high-efficiency two-stage topology and proposes a
 finite-control-set model predictive control (FCS-MPC) strategy. The main
 objectives of the proposed model predictive controller are: (i)
 simultaneously controlling multi-variables in the complex buck-boost
 current controller, (ii) optimal design calculation for predictive
 current and voltage, (iii) normalisation of the state variables for cost
 function formulation, and (iv) low correlation between the dc-link
 capacitor and control algorithm. A more reasonable operation mode of
 high-frequency switches is provided for the two-stage topology improving
 system performance. In order to optimise the total harmonic distortion
 of the output current and the error of the dc-link voltage, a suitable
 weighting factor could be designed in the proposed FCS-MPC method. The
 steady-state characteristics of the proposed controller are simulated
 based on MATLAB/Simulink. Experimental results demonstrate the validity
 and practicability of the proposed control strategy.</t>
  </si>
  <si>
    <t>Feasibility study of a simulation software tool development for dynamic modelling and transient control of adiabatic compressed air energy storage with its electrical power system applications</t>
  </si>
  <si>
    <t>http://www.sciencedirect.com/science/article/pii/S0306261918309371</t>
  </si>
  <si>
    <t>The field of large-scale electrical energy storage is growing rapidly in both academia and industry, which has driven a fast increase in the research and development on adiabatic compressed air energy storage. The significant challenge of adiabatic compressed air energy storage with its thermal energy storage is in the complexity of the system dynamic characteristics arising from the multi-physical (pneumatic, thermal, mechanical and electrical) processes. This has led to a strong demand for simulation software tools specifically for dynamic modelling and transient control of relevant multi-scale components, subsystems and whole systems with different configurations. The paper presents a feasibility study of a simulation tool development implemented by the University of Warwick Engineering team to achieve this purpose. The developed tool includes a range of validated simulation models from the fields of pneumatics, thermodynamics, heat transfer, electrical machines and power grids. The structure of the developed tool is introduced and a component library is built up on the Matlab/Simulink platform. The mathematical descriptions of key components are presented, which precedes a presentation of four case studies of different applications. The case studies demonstrate that the simulation software tool can be used for dynamic modelling of multi-scale adiabatic compressed air energy storage components and systems, real performance analysis, dynamic control strategy implementation and feasibility studies of applications of adiabatic compressed air energy storage integrated with power grids. The paper concludes that the continued development and use of such a tool is both feasible and valuable.</t>
  </si>
  <si>
    <t>Field oriented control for permanent magnet synchronous motor based on DSP experimental platform</t>
  </si>
  <si>
    <t>Due to the strongly coupled and multivariable characteristics
 of the dynamic mathematical model of permanent magnet synchronous
 motor(PMSM), a strategy of field oriented control(FOC) for PMSM based on
 DSP experimental platform is presented to decouple the torque current
 and the flux current in this paper. Firstly, the mathematical model of
 PMSM is established according to its characteristics. Then, the PI
 controller of control system is designed in simulink and the parameters
 of the PI controller are selected through randomized algorithms.
 Finally, the off-line simulation in simulink and the semi-physical
 simulation research on DSP experimental platform are implemented. The
 experimental results verify and reflect the effectiveness of the control
 strategy.</t>
  </si>
  <si>
    <t>Fine-Grained Communication-Aware Task Scheduling Approach for Acyclic and Cyclic Applications on MPSoCs</t>
  </si>
  <si>
    <t>Fine-grained task models can exploit parallelism to achieve
 high performance for multiprocessor system-on-chip (MPSoC). However,
 fine-grained models face the issues of high-communication overhead and
 difficult scheduling decisions, and the two challenges are
 inter-dependent. To address the issues, this paper gives a full analysis
 of the fine-grained communication optimization technique and
 communication pipeline, from both time and topology perspectives, and
 proposes a static fine-grained communication-aware task scheduling
 (FCATS) approach, which integrates scheduling with communication
 pipeline for acyclic and cyclic applications based on the fine-grained
 Simulink model. The approach contains search-based scheduling with
 high-quality solutions utilizing genetic algorithm-integer linear
 programming (GA-ILP) and hybrid GA-heuristic scheduling with short
 solving time to meet different demands for users. The experimental
 results with both synthetic and real-life benchmarks on the 4/8/16-CPU
 platform demonstrate the efficiency of the approach on performance
 improvements compared to previous works.</t>
  </si>
  <si>
    <t>Five level ANPC converter applied as a single-phase shunt active power filter with features to limit and optimize the converter power rating</t>
  </si>
  <si>
    <t>This paper presents a five-level active-neutral-point-clamped
 converter applied as a single-phase shunt active power filter that can
 be used in low and medium voltage systems aiming a harmonic filtering
 and reactive power compensation generated by nonlinear loads in which
 the current control strategy is based on the Synchronous Reference
 Frame. Two control algorithms are proposed, in the first, a method to
 obtain the desired displacement power factor is presented, and the
 percentage of the third, fifth, seventh and ninth harmonic to be
 filtered also can be set. In the second, the power of the converter can
 be adjusted to a desired value. The system was modeled in graphical
 environment Simulink of the Matlab software with the SimPowerSystems
 Tool box. Results of computational simulations are presented in order to
 evaluate the proposal study and to demonstrate the performance of the
 system, showing that the proposed control strategy works as expected,
 reducing the current harmonics and the displacement power factor to the
 desired value.</t>
  </si>
  <si>
    <t>Flexy2: A Portable Laboratory Device for Control Engineering Education</t>
  </si>
  <si>
    <t>http://www.sciencedirect.com/science/article/pii/S2405896319304562</t>
  </si>
  <si>
    <t>This paper describes a use of laboratory device Flexy2 for purposes of control education. The device is a simple air flow dynamical system where a computer fan is used as an actuator and a flexible resistor as a sensor. Flexy2 is designed to directly support practical learning in courses focused on automatic control and programming. The device’s properties, principle of operation, dynamical behavior, interfacing features, and general paradigms of usage in education are described. We demonstrate the versatility of the device by providing two case studies that actually take place in our courses. The first is system identification and PID control design via MATLAB and Simulink, and the second is an algorithmic implementation of real time control system using an embedded controller.</t>
  </si>
  <si>
    <t>Flipping the Courses on Automatic Control: Why and How</t>
  </si>
  <si>
    <t>The paper deals with changes in the courses on Automatic
 control enforced by the overall trends in preparation, motivation and
 study skills of the students entering the university. Since they just
 cope with some delay the changes of the overall society and may be
 characterized as a transition from a teacher centered teaching to a
 student centered learning, they have already been discussed in numerous
 papers. The central point of the presented paper relates to the moment
 that the changes in the learning environment, delivery and support have
 to be boosted by flipping the learning content composition and
 organization, as well. Thus, the flipped courses on Automatic control
 have the role to help the students by a rich experimenting on physical
 plant models under Matlab/Simulink support to understand role of
 control, mathematics, physics, Matlab/Simulink programming and other
 theoretical and practical subjects in solving quasi-authentic problems
 from the automotive area.</t>
  </si>
  <si>
    <t>FMI based multi-domain modeling and simulation for aircraft power distribution system</t>
  </si>
  <si>
    <t>The aircraft power distribution system is a combination of
 electrical, mechanical, magnetics, and control system. Traditional
 professional software can only simulate one specific domain, in order to
 study the coupling characteristics of aircraft power distribution
 system, a multi-domain simulation tool is needed. A FMI (Functional
 Mock-up Interface) based multi-domain simulation method is proposed in
 this paper to utilize the advantages of different software and their
 professional model libraries. As a case study, this paper built the
 controllers of aircraft power distribution by Simulink, and then
 exported as the FMU (Functional Mock-up Unit) model to Dymola platform
 according to the FMI standard for the modeling and simulation of whole
 systems. Those models which exported according FMI standard can be
 independent from the original simulator and applied to other platforms
 corresponded FMI standard, which realize multi-domain modeling and
 simulation.</t>
  </si>
  <si>
    <t>Formal Verification of Energy and Timed Requirements for a Cooperative Automotive System</t>
  </si>
  <si>
    <t>https://doi.org/10.1145/3167132.3167291</t>
  </si>
  <si>
    <t>Four wheel independent drive electric vehicle lateral stability control strategy</t>
  </si>
  <si>
    <t>In this paper, a kind of lateral stability control strategy is
 put forward about the four wheel independent drive electric vehicle. The
 design of control system adopts hierarchical structure. Unlike the
 previous control strategy, this paper introduces a method which is the
 combination of sliding mode control and optimal allocation algorithm.
 According to the driver ʼ s operation commands ( steering angle and
 speed ), the steady state responses of the sideslip angle and yaw rate
 are obtained. Based on this, the reference model is built. Upper
 controller adopts the sliding mode control principle to obtain the
 desired yawing moment demand. Lower controller is designed to satisfy
 the desired yawing moment demand by optimal allocation of the tire
 longitudinal forces. Firstly, the optimization goal is built to minimize
 the actuator cost. Secondly, the weighted least-square method is used to
 design the tire longitudinal forces optimization distribution strategy
 under the constraint conditions of actuator and the friction oval.
 Beyond that, when the optimal allocation algorithm is not applied, a
 method of axial load ratio distribution is adopted. Finally, CarSim
 associated with Simulink simulation experiments are designed under the
 conditions of different velocities and different pavements. The
 simulation results show that the control strategy designed in this paper
 has a good following effect comparing with the reference model and the
 sideslip angle is controlled within a small rang at the same time.
 Beyond that, based on the optimal distribution mode, the electromagnetic
 torque phase of each wheel can follow the trend of the vertical force of
 the tire, which shows the effectiveness of the optimal distribution
 algorithm.</t>
  </si>
  <si>
    <t>FPGA as a tool for hardware realization of feedback control</t>
  </si>
  <si>
    <t>http://www.sciencedirect.com/science/article/pii/S2314717215000598</t>
  </si>
  <si>
    <t>The presented paper deals with the development of robust control algorithm based on reflection vectors methodology. This approach of controller design is guaranteeing stability, robustness and high performance. The presented method was successfully tested for stable, unstable and strong oscillating processes and for systems with parametrical model uncertainty. The proposed algorithm can be effectively realized using field-programmable gate array (FPGA) structure as it is shown in the case study – the hardware realization using FPGA technology for DC motor. All presented simulations and co-simulations were realized in MATLAB-Simulink.</t>
  </si>
  <si>
    <t>FPGA based controller drive of BLDC motor using digital PWM technique</t>
  </si>
  <si>
    <t>Permanent magnet Brushless DC (BLDC) motors have been used
 extensively in industrial, automotive and aerospace applications in the
 last decade. This paper presents a Field Programmable Gate Array (FPGA)
 based control drive for BLDC motors using digital pulse width modulation
 (PWM) speed controller. Presented BLDC motor commutation technique is
 based on three inbuilt Hall Effect sensors. A novel algorithm is
 proposed to implement a closed loop PWM speed controller using FPGA for
 BLDC motors. Motor speed is controlled through a predefined value or
 manually by the user. The proposed method is modeled by Xilinx
 Integrated Software Environment (ISE) Simulator and MATLAB/Simulink.
 Performance of the proposed FPGA based control drive of BLDC motor is
 also investigated through experimental test setup. Simulation results
 and effectiveness of the proposed method are proved and validated by
 experimental data.</t>
  </si>
  <si>
    <t>FPGA controlled DSTATCOM under distorted grid condition</t>
  </si>
  <si>
    <t>This paper presents the role of Distribution Static
 Synchronous Compensator (DSTATCOM) in the domain of reactive power
 sharing and harmonics mitigation in distribution systems under distorted
 grid condition. Extraction of reference current is done using
 Synchronous Reference Frame (SRF) based strategy which greatly
 influences the performance of the DSTATCOM. A modified SRF PLL is used
 for unit vector construction for a three phase three wire DSTATCOM under
 distorted supply voltage condition. Hardware resources of Field
 Programmable Gate Array (FPGA) are configured to implement the
 controller. Fixed point modelling of whole controller is done using
 system generator compatible with MATLAB/SIMULINK. Here the schematic is
 directly converted to Hardware Description Language (HDL) and then
 programmed into FPGA. Experimental validation of the controller is done
 using WAVECT control and measurement unit.</t>
  </si>
  <si>
    <t>FPGA implementation of direct torque control of induction motor with reduced ripples in torque and flux</t>
  </si>
  <si>
    <t>Induction motors are presently used in many electric vehicle
 applications. As a result, their control methods have received a lot of
 attention. One of the efficient method of induction motor control is the
 direct torque control (DTC). In this paper, a design method for direct
 torque control of induction motor has been developed. A Verilog hardware
 description language is used to implement the developed DTC model on
 Nexys 2 FPGA kit. Field programmable gate array (FPGA) has many coherent
 advantages such as fast response, reliable, flexible, robust against
 load variations and programmable architecture. The same algorithm is
 designed and simulated using Matlab/Simulink tool to make comparison
 with the designed model on FPGA which shows reduction in flux and torque
 ripples. Also, the simulated results are validated experimentally.</t>
  </si>
  <si>
    <t>FPGA Implementation of Family Service Robot Based on Neural Network PID Motion Control System</t>
  </si>
  <si>
    <t>For the fixed invariability of control parameters in the PID
 closed-loop control algorithm of existing mobile robot, and the poor
 real-time response and stability of robot chassis to the upper machine
 motion control command, a robot motion control system is designed based
 on BP neural network PID motion control algorithm. Firstly, according to
 the three-wheel omni-directional mobile robot motion characteristics and
 the principle of neural network PID control algorithm, the control
 system is modeled and simulated on simulink, it theoretically
 demonstrates that the BP neural network PID closed-loop control
 algorithm is superior to the traditional PID control algorithm. The
 simulation results show that the overshoot is small and the real-time
 performance is good, which can greatly improve the flexibility and
 stability of the system. Then, through the top-down design method by
 Verilog language, the FPGA design of BP neural network PID closed-loop
 control system is carried out. The three-wheel omni-directional mobile
 robot chassis is used as the experimental platform, which is controlled
 by the robot upper machine to follow and avoid obstacles. The test
 results show that the control system improves the robot's running speed
 by 11.6% and accuracy by 13.4%. Compared with the open-loop control
 system, which effectively verifies the feasibility and practicability of
 the closed-loop control system.</t>
  </si>
  <si>
    <t>FPGA Implementation of Sensorless Sliding Mode Observer With a Novel Rotation Direction Detection for PMSM Drives</t>
  </si>
  <si>
    <t>This paper proposes an field programmable gate array (FPGA)
 implementation of a sensorless controller for surface mounted permanent
 magnet synchronous machines. Position and speed are both estimated by a
 sliding mode observer (SMO) which is based on the PMSM stator frame
 model. The sliding mode manifold is chosen on the real stator current
 trajetory. In the SMO, a sign function of current error in the feedback
 correction is adopted. The estimated speed and position are realized on
 an FPGA controller by COordinate Rotation Digital Computer (CORDIC)
 algorithm. Using model-based design, with the tools of MATLAB/Simulink
 and hardware description language coder, the whole control system is
 designed and implemented in a single FPGA chip. Dedicated hardware
 optimization algorithms such as pipeline and resource sharing are
 developed for the implementation as well. The sign function is realized
 by fully hardware with a relatively high switching frequency. Meanwhile,
 a fast and practical rotation direction detection method which is based
 on back electromotive force information is proposed. Experimental
 results show that the proposed FPGA implemented sensorless SMO for PMSM
 drives is robust and has high performance.</t>
  </si>
  <si>
    <t>FPGA real-time implementation of a vector control scheme for a PMSM used to propel an electric scooter</t>
  </si>
  <si>
    <t>This paper reports on the Field-Programmable Gate Array (FPGA)
 real-time implementation of a vector control scheme, by means of
 hardware-in-the-loop simulation. This approach will be applied for a
 PMSM used to propel an electric scooter, preceding its integration in a
 more complex experimental setup. The emerging need for powerful,
 flexible system-on-a-chip (SoC) platforms for developing complex drive
 systems have brought to attention FPGAs. These units offer high
 performance, rapid prototyping and parallel computation capability for
 the envisaged control algorithms. The Xilinx System Generator (XSG) tool
 allows the design of the proposed vector control system, under Simulink
 environment. It uses specialized blocks in order to facilitate the
 real-time behavior validation. The controllers required for this control
 strategy are modelled and implemented by means of XSG tools on a
 Digilent Anvyl Spartan-6 FPGA, inserted in the complete Simulink control
 structure. Subsequently, hardware co-simulation is performed, in order
 to test the performances of the system at real-time stimuli.</t>
  </si>
  <si>
    <t>FPGA-based system level design of control systems: A case study of three-axis positioning controller implementation</t>
  </si>
  <si>
    <t>In this paper Field Programmable Gate Array (FPGA) system
 level based methodology for control system design is proposed and
 described in details on the case study of three-axis positioning
 controller implementation. System level design tool, such as Xilinx
 System Generator (XSG), provides Simulink based FPGA design and
 automatic converting of XSG model into efficient Very high speed
 integrated circuit Hardware Description Language (VHDL) code, increasing
 productivity by reducing the design time. The optimal design, in terms
 of FPGA recourse occupancy, is provided using restructuring data flow
 graph (DFG) of control algorithm and specifying the optimal fixed-point
 format. The proposed approach is validated through real experiments on
 three-axis didactic radar platform.</t>
  </si>
  <si>
    <t>Free-flying dynamics and control of an astronaut assistant robot based on fuzzy sliding mode algorithm</t>
  </si>
  <si>
    <t>http://www.sciencedirect.com/science/article/pii/S0094576516304416</t>
  </si>
  <si>
    <t>Space robots can perform some tasks in harsh environment as assistants of astronauts or substitutions of astronauts. Taking the limited working time and the arduous task of the astronauts in the space station into account, an astronaut assistant robot (AAR-2) applied in the space station is proposed and designed in this paper. The AAR-2 is achieved with some improvements on the basis of AAR-1 which was designed before. It can exploit its position and attitude sensors and control system to free flight or hover in the space cabin. And it also has a definite environmental awareness and artificial intelligence to complete some specified tasks under the control of astronauts or autonomously. In this paper, it mainly analyzes and controls the 6-DOF motion of the AAR-2. Firstly, the system configuration of AAR-2 is specifically described, and the movement principles are analyzed. Secondly, according to the physical model of the AAR-2, the Newton - Euler equation is applied in the preparation of space dynamics model of 6-DOF motion. Then, according to the mathematical model's characteristics which are nonlinear and strong coupling, a dual closed loop position and attitude controller based on fuzzy sliding mode control is proposed and designed. Finally, simulation experiments are appropriate to provide for AAR-2 control system by using Matlab/Simulink. From the simulation results it can be observed that the designed fuzzy sliding mode controller can control the 6-DOF motion of AAR-2 quickly and precisely.</t>
  </si>
  <si>
    <t>Full simulation modeling for electrical analysis of all electric ships with medium voltage DC power system</t>
  </si>
  <si>
    <t>This paper presents the development of full simulation model
 for All Electric Ship (AES) based on medium voltage DC power system. AES
 is generally adopted Integrated Power Systems (IPS). AES has become
 popular both in commercial and military areas owing to the advantages of
 IPS. However, the configuration of IPS is complex and difficult to
 experimental verification. Therefore, a tool for effective analysis is
 highly required to have an insight into the ship electrical system. The
 proposed simulation model includes the mechanical and the electrical
 elements by using the MATLAB/Simulink tool. By using this model,
 proposed paper performs a comprehensive electrical analysis based on the
 different ship operating scenarios.</t>
  </si>
  <si>
    <t>Fully pipelined and hardware efficient architecture to improve peak signal to noise ratio for real-time demosaicking</t>
  </si>
  <si>
    <t>Demosaicking is used in real-time digital camera system.
 Digital camera captures images in the form of red, green and blue colors
 in a particular mosaic pattern by monochromatic detectors. So each pixel
 captures onlya single color among red, green and blue colors in the form
 of Bayer pattern. Demosaicking is the process of findingthe two unknown
 colors among red, green and blue colors of each pixel. Malver-He-Cutler
 demosaicking algorithm uses a linear interpolation demosaicking method
 to find the unknown colors and it is widely used in digital cameras for
 demosaicking. In this paper, a new algorithm is proposed to obtain
 thetwo unknown colors of each pixel and compared withthat of the
 existing Malver-He-Cutler demosaicking algorithm. To compare these two
 algorithms, MATLAB and MATLAB Simulink Model using System Generator
 Blocks are used. Fromthe experiment performed using the imagesof SIPI
 database, the new algorithm yields better performance than the existing
 Malver-He-Cutler algorithm. To implement any design some hardware
 circuitry is used in real life. That hardware circuit should use less
 number of hardware units to save power and chip area. This new
 demosaicking design is implemented by using hardware sharing to reduce
 the number of multipliers and adders.</t>
  </si>
  <si>
    <t>Functional Perspective-Based Probabilistic Fault Detection and Diagnostic Algorithm for Autonomous Vehicle Using Longitudinal Kinematic Model</t>
  </si>
  <si>
    <t>Fuzzy backstepping control for dual-arm cooperative robot grasp</t>
  </si>
  <si>
    <t>In this paper, a fuzzy backstepping control algorithm (FBC)
 for dual-arm cooperative robot is proposed to implement a grasp task.
 Firstly, the dual-arm cooperative dynamic model including dual-arm robot
 dynamic and objective dynamic is established. Secondly, The FBC is aim
 to eliminate the nonlinear uncertain and improve the performance of
 position-tracking of the end-effecter. Third, the hybrid system based on
 force and position control is proposed to complete the dual-arm
 cooperative grasp. Moreover, the Lypunova theory is applied to guarantee
 the stability of the closed-loop system of the dual-arm robot. Finally,
 the effectiveness of the proposed algorithm and theory is demonstrated
 by the simulation on the simulink and experiment conducted on the
 humanoid robot.</t>
  </si>
  <si>
    <t>Fuzzy logic based matrix converter controlled indution motor drive</t>
  </si>
  <si>
    <t>In terms of efficiency, lifetime, compactness and unity power
 factor operation, the matrix converter is far better than the
 conventional converter. The conventional control topology based
 converter is not suitable for efficient speed control of induction motor
 by direct torque control system. The fuzzy controller based matrix
 converter can be a suitable option for efficient speed control of
 induction motor by direct torque mechanism. The mathematical model of
 switching algorithm of matrix converter as well as power and fuzzy logic
 controller are designed by modified venturini algorithm and mandani
 rule. The performance of the proposed fuzzy controller based matrix
 converter drive is first evaluated by simulated model by using Matlab
 Simulink. A laboratory setup comprising of DSP and FPGA control based
 matrix converter drive is used to validate the simulation results of the
 simulated model. From both simulated and experimental results, the
 efficient and stable control of torque of induction motor with
 distortion less output current and less THD (total harmonic distortion)
 in output voltage can be obtained.</t>
  </si>
  <si>
    <t>Fuzzy Logic Model of Device for Generating Control Signals</t>
  </si>
  <si>
    <t>In this article the authors show a fuzzy logic model of the
 device for generating control signals. A control device with computer
 numerical control uses a cooling metal cutting tool for setting a level.
 The algorithm of the device for generating control signals based on
 fuzzy logic is provided. The fuzzy logic model uses simple formulas to
 obtain minimum and maximum values. The model was created for the
 confirmation of the system work and visual representation of the device.
 Visual modelling with the help of software “Matlab” was considered for a
 better understanding of the device operation for generating control
 signals. For the device operation modeling Simulink was used. The
 experimental part of this article confirms the applicability of the
 fuzzy logic algorithm.</t>
  </si>
  <si>
    <t>Fuzzy logic speed controller optimization approach for induction motor drive using backtracking search algorithm</t>
  </si>
  <si>
    <t>http://www.sciencedirect.com/science/article/pii/S0263224115005059</t>
  </si>
  <si>
    <t>This paper presents an adaptive fuzzy logic controller (FLC) design technique for controlling an induction motor speed drive using backtracking search algorithm (BSA). This technique avoids the exhaustive traditional trial-and-error procedure for obtaining membership functions (MFs). The generated adaptive MFs are implemented in speed controller design for input and output based on the evaluation results of the fitness function formulated by the BSA. In this paper, the mean absolute error (MAE) of the rotor speed response for three phase induction motor (TIM) is used as a fitness function. An optimal BSA-based FLC (BSAF) fitness function is also employed to tune and minimize the MAE to improve the performance of the TIM in terms of changes in speed and torque. Moreover, the measurement of the real TIM parameters via three practical tests is used for simulation the TIM. Results obtained from the BSAF are compared with those obtained through gravitational search algorithm (GSA) and particle swarm optimization (PSO) to validate the developed controller. Design procedure and accuracy of the develop FLC are illustrated and investigated via simulation tests for TIM in a MATLAB/Simulink environment. Results show that the BSAF controller is better than the GSA and PSO controllers in all tested cases in terms of damping capability, and transient response under different mechanical loads and speeds.</t>
  </si>
  <si>
    <t>Fuzzy Variable Impedance Adaptive Robust Control Algorithm of Exoskeleton Robots</t>
  </si>
  <si>
    <t>As a frontier research field, the flexible control of
 exoskeleton robots still exists many problems to be solved. In this
 paper, a fuzzy variable impedance adaptive robust control algorithm
 (FARC) based on the exoskeleton robot dynamics model is proposed. This
 algorithm aims to solve problems that are the uncertain parameters of
 the dynamics model and the influence of the external disturbance. In
 particular, the impedance parameters are updated in real time by using
 fuzzy inference. In detail, dynamics model of the exoskeleton robot by
 using Lagrange equation is established, firstly. Then an adaptive robust
 control algorithm with fuzzy variable impedance based on dynamics model
 is proposed to solve the problems mentioned above. And it can be proven
 to yield asymptotic stability for the control algorithm in the presence
 of bounded nonlinear disturbances. Finally, the experimental results by
 co-simulation of Simulink and OpenSim demonstrate the effectiveness of
 our control algorithm.</t>
  </si>
  <si>
    <t>GA–PSO approach for optimising space-vector PWM control sequence</t>
  </si>
  <si>
    <t>Space-vector pulse width modulation (SVPWM) provides several
 degrees of freedom, which can be optimised to improve the harmonic
 performance of the three-phase inverter. Genetic algorithm (GA) and
 immune algorithm (IA) are the two classical probabilistic optimisation
 algorithms, which are simple in structure and do not need an accurate
 mathematical model. However, the optimisation accuracy and reliability
 are low when they optimise the high-dimensional non-linear problem, such
 as SVPWM control sequence of the three-phase inverter. To cope with
 these problems, a genetic algorithm–particle swarm optimisation (GA–PSO)
 is proposed here, which introduces the mutation of GA into discrete PSO.
 The global and local optimisation ability of the algorithm is greatly
 improved by the introduction of mutation operation. The results of
 MATLAB/SIMULINK simulation show that the weighted total harmonic
 distortion (WTHD) by the optimal SVPWM control sequence based on GA–PSO
 is 0.199%, which is much better than that of the PSO, IA, and GA. The
 average generation number of GA–PSO is only 1/500 of IAs. Further
 experimental data verify that the WTHD by the optimal SVPWM control
 sequence based on GA–PSO is lower than that of conventional SVPWM and IA.</t>
  </si>
  <si>
    <t>Generating Automated and Online Test Oracles for Simulink Models with Continuous and Uncertain Behaviors</t>
  </si>
  <si>
    <t>https://doi.org/10.1145/3338906.3338920</t>
  </si>
  <si>
    <t>Generating Test Case Chains for Reactive Systems</t>
  </si>
  <si>
    <t>https://doi.org/10.1007/s10009-014-0358-6</t>
  </si>
  <si>
    <t>Generation of heat on fuel rod in cosine pattern by using induction heating</t>
  </si>
  <si>
    <t>Fuel rods are used in a nuclear reactor for fission process.
 When these rods are cooled by water during the heat transfer, the
 temperature stress causes undesirable defects in the fuel rod. Studying
 these defects occurring in the fuel rod in the nuclear cluster during
 nuclear reaction is a difficult task because fission reaction makes it
 difficult to analyse the changes in the rod. Hence there is a need to
 use a replica of the rod with similar thermal stress to study and
 analyse the rod for the defects. Normally the heat generated on the fuel
 rod follows a cosine pattern which is an inherent characteristic inside
 a nuclear reactor. In view of this, in this paper Induction heating
 method is used on a rod to create an exact replica of the cosine pattern
 of heat by varying the pitch of the coil. First, a MATLAB simulation is
 done using Simulink. Then a prototype of the model has been developed
 comprising of carbon steel pipe, with length and outside diameter of 1
 meter and 48.2 mm, respectively. Instead of using water as coolant, rod
 is simulated in air. Therefore, the heat generated is lost by normal
 convection and radiation. Non-nuclear testing can be a valuable tool in
 the development or in some kind of experiment using nuclear reactor.
 Induction heating becomes an alternative to classical heating
 technologies because of its advantages such as efficiency, quickness,
 safety, clean heating and accurate power control.</t>
  </si>
  <si>
    <t>Generic Type 3 WT models: comparison between IEC and WECC approaches</t>
  </si>
  <si>
    <t>The widespread use of renewable energies around the world has
 generated the need for new tools and resources to allow them to be
 properly integrated into current power systems. Power system operators
 need new dynamic generic models of wind turbines and wind farms
 adaptable to any vendor topology and which permit transient stability
 analysis of their networks with the required accuracy. Under this
 framework, the International Electrotechnical Commission (IEC) and the
 Western Electricity Coordinating Council (WECC) have developed their own
 generic dynamic models of wind turbines for stability analysis. Although
 these entities work in conjunction, the focus of each is slightly
 different. The WECC models attempt to minimise the complexity and number
 of parameters needed, while the IEC approach aims to optimise comparison
 with real turbine measurements. This study presents a detailed
 comparison between these two different approaches for modeling a Type 3
 (i.e., DFIG) wind turbine in MATLAB/Simulink. Finally, several
 simulations are conducted, with which the consequences of the different
 approaches are evaluated. The results of this paper are of interest to
 power system operators as well as wind turbine manufacturers who require
 further assistance in adapting their specific models to the simplified
 versions provided by the International Committees.</t>
  </si>
  <si>
    <t>Geometry and simulation modeling in design languages</t>
  </si>
  <si>
    <t>http://www.sciencedirect.com/science/article/pii/S1270963816300967</t>
  </si>
  <si>
    <t>In this third paper of the series [1], [2] about satellite design languages, the detailed geometry and simulation modeling is described. The definition of the FireSat subsystems in different design languages is presented in the first paper. In the second part, novel analytical design evaluations resulting from these means are shown. This paper focuses on the detailed simulation models that can be generated out of the design languages. These simulation models provide the means to solve the field problems based on differential equations in the specialized engineering applications. From an abstract geometry description the design languages can be exported in different computer aided design tools (CATIA, OpenCascade, etc.). All models shown in this paper are entirely generated out of a description within the UML. The same geometry description is used for a thermal simulation of the satellite in the ESATAN thermal design suite. The third usage of the abstract geometry description is for the automated routing of the harness cables that is presented. As a non-geometric example for a simulation model, the behavioral simulation of the attitude control in a generated Matlab Simulink model is shown. All the information required to generate these models is organized in the different design languages.</t>
  </si>
  <si>
    <t>Global Extremum Seeking Control of the power generated by a Photovoltaic Array under Partially Shaded Conditions</t>
  </si>
  <si>
    <t>http://www.sciencedirect.com/science/article/pii/S0196890415010663</t>
  </si>
  <si>
    <t>This paper analyses the performance of new Extremum Seeking Control scheme which has two adaptive control loops: (1) the searching loop locates the Global Maximum Power Point by sweeping the Photovoltaic pattern based on an asymptotic dither; (2) the tracking loop finds and tracks accurately the Global Maximum Power Point based on similar loop used in Perturbed-based Extremum Seeking Control schemes proposed in the literature. The advantages of the Asymptotic Perturbed-based Extremum Seeking Control scheme in comparison with other Extremum Seeking Control proposals are evaluated as (1) cost and complexity of implementation, and (2) performance obtained based on four indicators: the searching resolution, tracking accuracy, tracking efficiency, and tracking speed. Four solutions are implemented in MATLAB/Simulink software® to evaluate the most efficient method to obtain the asymptotic dither based on the first harmonic of the output signal from controlled process, the Photovoltaic Array under Partially Shaded Conditions. The chosen variant from the four schemes was further analyzed as performance, robustness to Partially Shaded Conditions, fast changes of the irradiation, and environmental noise. Different patterns for the irradiance profile were used to test this control scheme in tracking of the Global Maximum Power Point generated by different Photovoltaic arrays. Two normalization gains are used to adapt the proposed control scheme to different Photovoltaic arrays. The other two gains (the dither’s gain and the loop’s gain) are designed for best performance in sweeping and tracking of Global Maximum Power Point. The performance obtained is similar or superior to the other algorithms used for tracking the Global Maximum Power Point.</t>
  </si>
  <si>
    <t>Global MPPT based on flower pollination and differential evolution algorithms to mitigate partial shading in building integrated PV system</t>
  </si>
  <si>
    <t>http://www.sciencedirect.com/science/article/pii/S0038092X1730693X</t>
  </si>
  <si>
    <t>The implications of partial shading condition (PSC) on building integrated photovoltaic power system (BIPVPS) and its mitigation is introduced. Tracking global maximum power point (MPP) for BIPVPS during PSC based on the traditional maximum power point tracking (MPPT) algorithms like hill climbing, and perturb &amp; observe is incompetent. Therefore, a global MPPT based on meta-heuristic optimization techniques is an important point of research to increase the performance of partially shaded BIPVPS. This work presents a powerful technique called Flower Pollination Algorithm (FPA) to mitigate PSC in BIPVPS. The feasibility and effectiveness of FPA technique for extracting global MPP are validated with various shadow patterns. For illustrating the capabilities of FPA method, it is compared with other optimization techniques such as differential evolution and particle swarm optimization. The results confirm that FPA ensures exact catching global MPP under different PSC patterns. Moreover, FPA has best performance when compared with the other two optimization techniques.</t>
  </si>
  <si>
    <t>Gravitational search algorithm-based photovoltaic array reconfiguration for partial shading losses reduction</t>
  </si>
  <si>
    <t>The operation of a photovoltaic (PV) array under partial
 shading (PS) conditions represents a great challenge in the PV systems.
 The PS of a PV array causes a reduction of the generated power of such
 array and increases the thermal losses inside the shaded modules. This
 paper presents the gravitational search algorithm (GSA) to optimally
 fully reconfigure the PV array with the purpose of reducing the PS
 losses. The single diode PV model is used to model the PV module. The
 GSA code is built using MATLAB environment. The target of the optimized
 problem is to minimize the irradiance level mismatch index. The
 reconfigurable PV array is modelled using MATLAB/SIMULINK environment.
 The validity of the GSA-based reconfigurable PV array is verified by the
 simulation results. The effectiveness of proposed PV array is evaluated
 by comparing its results with that of other PV array configurations
 under different PS and PV modules conditions.</t>
  </si>
  <si>
    <t>Grid Connected Photovoltaic Systems Power Quality Improvement Using Adaptive Control Strategy</t>
  </si>
  <si>
    <t>https://doi.org/10.1504/IJBIC.2017.086701</t>
  </si>
  <si>
    <t>Grid connection quasi Z-Source Inverter based on model predictive control with less sensors count</t>
  </si>
  <si>
    <t>this paper presents Model Predictive Control (MPC) to tie
 three-phase quasi Z-Source Inverter (qZSI) to the utility grid.
 Regularly, to control the capacitor voltage in qZSI based on MPC, the
 inductor current is the key factor. Here, the proposed algorithm has the
 features of decreasing the number of sensors where the inductor current
 sensor is removed to improve the cost and foot print of the control
 implementation. The value of the inductor current is defined according
 to an estimation methodology that uses the previous optimized switching
 state and the capacitor voltage during this state. In addition, the
 proposed algorithm has the features of decreasing the number of
 iteration to improve the response of the control. The proposed technique
 has been explained in details over theoretical analysis and confirmed
 with the simulation results utilizing MATLAB/SIMULINK software.
 Additionally, experimental validation has been presented using the
 digital signal processor F28335 with hardware setup.</t>
  </si>
  <si>
    <t>Hardware implementation of sensorless SMPMSM drive for wide speeds using modified MRAS and DC link quantities based on dsPIC33E DSC</t>
  </si>
  <si>
    <t>This paper proposes a hardware implementation of new method
 for speed sensorless control of surface mounted (SM) permanent magnet
 synchronous motor (PMSM) drive. It adopts combination of the DC link
 measurement and the modified model reference adaptive scheme (MRAS) to
 estimate rotor speed and position. A 16-bit dsPIC33EP256MC506 DSC is
 used to implement the proposed estimation algorithm and the control
 loops which makes the hardware very simple and compatible. The stator
 currents and voltages required for the speed and position estimation are
 not measured directly but reconstructed using the DC link voltage and
 current. For this purpose, voltage and current sensors which are already
 available in the DC link for protection purpose are used. Thus no
 additional sensor is needed making the proposed scheme almost a
 sensorless drive. Unlike existing MRAS based speed estimators which make
 use of both d and q-axes currents, the proposed scheme has a simplified
 adaptive mechanism based on quadrature axis current only. This results
 in a significant cost diminution. The Lyapunov's criterion is employed
 to develop the stable adaptive mechanism. The effectiveness of proposed
 scheme is verified under several operating conditions using Matlab
 Simulink software. The simulation results confirm how quickly the
 estimated speed can follow the real speed in all modes of operation. To
 validate the simulation results an experimental setup is implemented in
 the laboratory using a 1HP SMPMSM and dsPICDEM MCHV-2 Development Board.
 The practical results are in close agreement with simulation results and
 prove the effectiveness of proposed scheme.</t>
  </si>
  <si>
    <t>Hardware implementation of the fuzzy logic MPPT in an Arduino card using a Simulink support package for PV application</t>
  </si>
  <si>
    <t>The work presented in this study aims to develop an
 intelligent algorithm, based on fuzzy logic, to track the maximum power
 point (MPP) of a photovoltaic (PV) panel. Modelling and simulation steps
 of the PV panel are made by using the MATLAB/Simulink environment,
 before passing to the description of fuzzy logic MPP tracking (MPPT)
 algorithm. On an Arduino Mega 2560 controller board, a real-time
 implementation of the MPPT algorithm by using Simulink Support Package
 for Arduino Hardware in MATLAB/Simulink was conducted to experimentally
 validate the preliminary results of simulations. The proposed work
 outlines also the solution to modify pulse-width modulation frequency of
 Arduino when it is used with Simulink.</t>
  </si>
  <si>
    <t>Hardware in the loop experimental validation of PID controllers tuned by genetic algorithms</t>
  </si>
  <si>
    <t>This paper presents the design of a PID controller for the
 speed control of a motor generator system using genetic algorithms and
 its practical implementation employing the hardware in the loop control
 scheme. The genetic algorithm is designed to find the PID controller
 proportional, integral, and derivate terms to achieve the desired
 overshoot and settling time of the motor-generator system. The practical
 implementation of the PID controller is performed with a data
 acquisition card and the Matlab Stateflow toolbox connected in hardware
 in the loop configuration. The proposed controller is contrasted with a
 PID controller tuned by the Internal Model Control technique. A
 robustness analysis is performed to evaluate the system response in the
 presence of the external disturbances. Obtained results shown that the
 PID controller tuned by genetic algorithm has a better response in the
 presence of external disturbances.</t>
  </si>
  <si>
    <t>Hardware in the loop of position tracking control of hydraulic servo mechanism</t>
  </si>
  <si>
    <t>This paper presents the hardware in the loop of control the
 position of electro hydraulic servo system based on Data Acquisition
 Card (NI-6014) and hybrid Model Predictive Controller (MPC). The
 realization of hybrid MPC depends on using Data Card and Matlab/
 Simulink as the core of the control system. In addition, this paper
 discusses the using of Cuckoo Search Algorithm (CSA) for optimal tuning
 of the traditional controller parameters as a part of hybrid MPC
 controller. The experimental implementation of the studied system has
 been investigated using REXROTH components. The Electro Hydraulic Servo
 System mechanism (EHSS) plays an important role in industrial
 applications, especially in flight simulators, aircraft landing gear
 system, material testing machine and hydraulic press machines. The key
 reason of applying hydraulic systems on these applications is that it
 can give a high torque and high force. The theoretical and experimental
 results demonstrate that the values of performance criteria (settling,
 rise times and system overshoots) are the minimum in case of realization
 hybrid MPC position control over using traditional and MPC controllers.
 It also introduced that the integral time absolute error for various
 types of test signals (Multistep, sinusoidal and square signals) are a
 minimum values in case of using the proposed strategy in compared with
 the traditional and MPC controllers. In addition, hybrid MPC achieved
 the required physical limits of the actuator. As a general conclusion,
 one can conclude that the hybrid model predictive control has the
 priority of applying it in the field of electro hydraulic servo system
 due to the mentioned advantages.</t>
  </si>
  <si>
    <t>Hardware in the loop simulation development of guidance system for autonomous underwater glider</t>
  </si>
  <si>
    <t>Autonomous Underwater Glider (AUG) as a high durability
 underwater vehicle is typically capable of extremely long missions in
 the ocean by tracking the desired waypoints using guidance system.
 Typical AUG's guidance system development requires many costly at-sea
 trials to evaluate the guidance ability. Simulation provides a
 cost-effective measure to carry out preliminary component and system
 testing, thereby reducing the number of potential failures in at-sea
 trials. This paper presents the Hardware in the Loop (HIL) simulation
 development of the guidance system for a class of AUG. Guidance through
 waypoints using Line of Sight (LOS) method guides the AUG to desired
 waypoints by adjusting the yaw angle. The LOS algorithm was implemented
 as executable code in BeagleBone Black board. HIL simulation can be
 simulated using the hardware component (BeagleBone Black) along with
 AUG's models which were built in MATLAB/SIMULINK. It provides the
 verification step of the AUG's guidance system before the real
 deployment in the ocean. The HIL simulation showed that LOS method was
 able to guide the AUG to desired waypoints despite simulated using some
 different waypoint schemes and under the effect of ocean currents as a
 disturbance.</t>
  </si>
  <si>
    <t>Hardware-in-the-loop simulation and energy optimization of cardiac pacemakers</t>
  </si>
  <si>
    <t>Implantable cardiac pacemakers are medical devices that can
 monitor and correct abnormal heart rhythms. To provide the necessary
 safety assurance for pacemaker software, both testing and verification
 of the code, as well as testing the entire pacemaker hardware in the
 loop, is necessary. In this paper, we present a hardware testbed that
 enables detailed hardware-in-the-loop simulation and energy optimisation
 of pacemaker algorithms with respect to a heart model. Both the heart
 and the pacemaker models are encoded in Simulink/Stateflow™ and
 translated into executable code, with the pacemaker executed directly on
 the microcontroller. We evaluate the usefulness of the testbed by
 developing a parameter synthesis algorithm which optimises the timing
 parameters based on power measurements acquired in real-time. The
 experiments performed on real measurements successfully demonstrate that
 the testbed is capable of energy minimisation in real-time and obtains
 safe pacemaker timing parameters.</t>
  </si>
  <si>
    <t>Hardware-in-the-loop Simulation of Electronic Differential Moment Power Steering Control Strategy for Multi-axle Vehicle</t>
  </si>
  <si>
    <t>With advantages like high efficiency, low pollution, and
 convenience of structure layout, the electric vehicles have been
 developing to become the main research direction of the automobile
 industry. Compared with the traditional centralized drive mode, the
 distributed electric drive can improve the power transmission efficiency
 and the fault tolerance. As the distributed electric drive technology
 developing in the field of multi-axle vehicles, research for mature
 dynamic coordinated control strategy has been an important task of the
 researchers in the automobile industry. This paper was aimed at the
 dynamic coordinated control strategy of multi-axle vehicles. Due to the
 independent driving characteristics of distributed drive multi-axle
 vehicles, a lateral dynamic control method using electronic differential
 moment power steering was proposed and verified, which can improve
 driving reliability, steering performance and vehicle mobility. A
 control model of six-axle-distributed-electric-drive vehicle was set up.
 With the MATLAB/Simulink software, the C code of the control model was
 generated and eventually burnt into the vehicle control unit (VCU). Then
 the hardware-in-the-loop experiment was successfully implemented on the
 motor bench, verifying the feasibility of the control algorithm.</t>
  </si>
  <si>
    <t>Harmonic distortion analysis of a three-phase active controlled rectifier for large DC loads</t>
  </si>
  <si>
    <t>There is no doubt that a three-phase controlled rectifier
 produces a DC output voltage with minimum ripples compared with a
 single-phase controlled rectifier. So, the three-phase active controlled
 rectifier is presented in this paper. The electronic controller that
 used to control the converter operation is studied, designed,
 implemented and evaluated. Some interested waveforms are recorded to
 control both of form factors (F.F) and ripple factor (R.F) to minimize
 the total harmonic distortion (THD) in the DC output voltage. Moreover,
 a digital simulation of the practically implemented system is done using
 MATLAB/SIMULINK program, besides the state-space mathematical model to
 insure the theoretical and experimental results are close. Finally, both
 of theoretically calculated results and practically recorded results are
 compared and found much close to each other.</t>
  </si>
  <si>
    <t>Harmonic Disturbance Control in Islanded Smart Grids</t>
  </si>
  <si>
    <t>The paper proposes a computational procedure able to control
 in real-time the harmonic disturbance injected by nonlinear loads in an
 islanded MV/LV Smart Grid, characterized by low short circuit power. Aim
 of the proposed procedure is to keep automatically under acceptable
 values the penetration of harmonic disturbances caused by different
 loads, by means of a control algorithm suitable to a Smart Grid context.
 The control logic has been developed to perform detachments/controls in
 realtime in function of non-linear loads and their harmonic injection,
 starting from the assessment of voltage total harmonic distortion
 (THDv). In order to not exceed the harmonic disturbance thresholds,
 imposed by the Standard, the smart grid loads are scheduled by means of
 delayed activations over time, also using energy storage systems. The
 procedure is able to simulate load variability taking into account power
 consumption and harmonic profile changes in time. Electrical network,
 linear and non-linear loads and control algorithm have been implemented
 in a Simulink model. A case study representing a typical smart grid with
 residential and tertiary users, electric vehicle charging points and
 renewable sources is presented.</t>
  </si>
  <si>
    <t>Hierarchical control technique-based harmony search optimization algorithm versus model predictive control for autonomous smart microgrids</t>
  </si>
  <si>
    <t>http://www.sciencedirect.com/science/article/pii/S0142061519306684</t>
  </si>
  <si>
    <t>This paper proposes a robust hierarchical control technique for islanded smart microgrids (SMGs). The proposed technique is composed of three control levels to optimally adjust the microgrid (MG) voltage and frequency and improve its power quality by reducing the total harmonic distortion (THD) in islanded mode. The primary control level is based on adjusting the MG voltage and frequency to an acceptable limit after the system load variations using the droop controller. The secondary control level is depending on retaining the MG voltage and frequency to their nominal values after any load changes by proposing a multi-stage H-infinity (H∞) controller. The tertiary control level is proposed to optimally evaluate the multi-stage H∞ controller weighted parameters based on the harmony search (HS) optimization algorithm. To verify the effectiveness of the proposed hierarchical control technique, a model predictive control (MPC) method is designed and simulated. For the sake of comparison between the two methods, different indices are used including maximum frequency deviation, integral of square error (ISE), THD, and controller response time. Robustness analysis is performed based on the impact of line impedance changes and filter parameters variations. Moreover, the system stability is analyzed based on the system step response, singular value decomposition (SVD), and the bode diagram. The proposed control technique and the MPC method are modeled and simulated using MATLAB/Simulink program. The results are reported and analyzed to prove the effectiveness of the proposed control technique.</t>
  </si>
  <si>
    <t>Hierarchical Evaluation and Fault Diagnose Strategy for the Active Distribution Network Using the Incomplete Monitoring Information *</t>
  </si>
  <si>
    <t>The cost of monitoring facilities for the whole active
 distribution network challenges the electric power companies. This paper
 proposes a hierarchical evaluation and fault diagnose strategy using the
 incomplete monitoring information to decrease the cost of the monitoring
 facilities. The proposed strategy consists of three levels: the primary
 level, the middle level and the output level. The K-means clustering
 algorithm is employed at the primary level. Considering the local
 incomplete history information and the history fault record information,
 the K-means clustering algorithm assesses the failure probability of the
 target area in each cluster. A regional composite failure probability
 calculation algorithm is proposed at the middle level. Considering the
 distance from the monitoring area real-time sampling data matrix to each
 cluster, the proposed algorithm calculates the probability of the
 real-time monitoring data belonging to each cluster. Combining the
 cluster belonging probability and the failure probability of each
 cluster, the proposed algorithm calculate the composite failure
 probability of the each target area in the active distribution network.
 An evaluation algorithm based on the maximum composite probability is
 proposed at the output level. The maximum composite failure probability
 of each region is used as the overall operation state evaluation
 coefficient to evaluate the operation status level of the active
 distribution network. The proposed strategy is tested by the
 Matlab/Simulink model of a distribution network in Nanjing. Test results
 show that the proposed strategy can effectively detect the weak areas of
 the active distribution network. The real-time operating state of the
 active distribution network is evaluated scientifically.</t>
  </si>
  <si>
    <t>High Frequency Model of Cables for Frequency Domain Analysis used for Fault Localization</t>
  </si>
  <si>
    <t>In order to develop a new method for the detection and
 Iocalization of faults in long cable systems, it would be beneficial to
 develop a numerical model for a cable in order to simulate the possible
 fault scenarios. In this regard, a simulation model using MATLAB /
 SIMULINK is established. This model provides the response and behavior
 of a cable system to sweep frequency signals. It is programmed for a
 broad range of cable parameters.To verify the simulation model, the
 results are compared to those experimentally measured results on a real
 cable. The emerging deviations in FDA response are attributed to the
 corresponding fault mode.</t>
  </si>
  <si>
    <t>High performance P&amp;O based lock-on mechanism MPPT algorithm with smooth tracking</t>
  </si>
  <si>
    <t>http://www.sciencedirect.com/science/article/pii/S0038092X17305996</t>
  </si>
  <si>
    <t>This paper introduces the P&amp;O based Lock-On Mechanism (LOM) MPPT algorithm where the aim is to eliminate the commonly known steady state oscillations that are encountered in conventional P&amp;O algorithms. The purpose of the LOM algorithm is to scale the perturbation size of the control parameter appropriately based on whether or not the maximum power point (MPP) has been located. Essentially, the LOM component is imposed on the reference input voltage and thus the P&amp;O-LOM algorithm is introduced. Indeed, a separate controller involving a simple PI controller is then used to drive the circuit dynamics to achieve the desired reference. To verify the functionality of the proposed P&amp;O-LOM algorithm, a Simulink simulation and an experiment involving the non-inverting Buck-Boost (NIBB) converter is conducted. By comparing the performance of the P&amp;O-LOM algorithm with that of the conventional P&amp;O algorithm and the hill climbing LOM (HC-LOM) algorithm, it is shown that, the P&amp;O-LOM algorithm can eliminate steady state errors and is also very robust to noise effects.</t>
  </si>
  <si>
    <t>High performance position control of double sided air core linear brushless DC motor</t>
  </si>
  <si>
    <t>Double-Sided Air Core Linear Brushless DC motors widely used
 in the industry where longitude motion is needed. In terms of
 efficiency, high speed and acceleration, long life, Stiffness, few
 moving parts, precise positioning and no transmission components, and so
 on have many advantages. In this paper position control of a Double
 Sided Air Core Linear BLDC motor is studied by two methods, first of all
 the classical PID control method is applied to the system and then
 Fuzzy-PID control method is investigated on system. The motor
 specifications and technical features of it are derived and presented.
 The simulation and the motor model including the control algorithm is
 built by using of Simulink and is investigated. Finally, to validate
 simulation result, designed controllers are applied to the Double-Sided
 Air Core Linear Brushless DC Motor practically. The experimental test
 results validate simulation result and the accuracy of the both control
 method and their dynamic performances are compared with each other.</t>
  </si>
  <si>
    <t>High-Level Synthesis for Hardware/Software Co-Design of Distributed Smart Camera Systems</t>
  </si>
  <si>
    <t>https://doi.org/10.1145/3131885.3131932</t>
  </si>
  <si>
    <t>not primarily in Simulink</t>
  </si>
  <si>
    <t>High-Performance Frequency Converter Controlled Variable-Speed Wind Generator Using Linear-Quadratic Regulator Controller</t>
  </si>
  <si>
    <t>This article proposes an optimal control strategy with a view
 of achieving the best performance of a wind energy conversion system
 (WECS). The optimal control strategy depends on the linear-quadratic
 regulator (LQR) algorithm, which provides a fast convergence and less
 mathematical intricacy. The machine- and the grid-side
 converter/inverter are adjusted using the LQR controller. In this study,
 the system model and its control strategies are illustrated. Practical
 wind speed data are considered in this study for achieving realistic
 responses. The system performance is evaluated by comparing the results
 obtained using the LQR controller with that realized when the grey wolf
 optimizer algorithm-based optimized proportional-integral controllers
 are used, taken into account severe network disturbances. The simulation
 studies are extensively performed through the MATLAB/Simulink
 environment that prove the validity of the LQR controller for improving
 the performance of the WECS.</t>
  </si>
  <si>
    <t>Hill Climbing Power Flow Algorithm for Hybrid DC/AC Microgrids</t>
  </si>
  <si>
    <t>Microgrids are becoming popular because of the rise of
 distributed energy resources (DERs). The quest for efficient utilization
 of DERs resulted in the development of hybrid dc/ac microgrids, which
 consist of independent dc and ac subgrids. Controlling the power
 exchange across hybrid microgrids is an important aspect in maximizing
 the benefits. There are numerous techniques proposed in the literature
 to control the power flow; however, most of these techniques use
 proportional-integral controllers which are difficult to tune and
 exhibit slow response. To eliminate the drawback of existing control
 solutions, this letter proposes a novel strategy to exchange active
 power among dc and ac microgrids. The proposed control strategy is based
 on the hill climbing algorithm that uses perturbations of power angle δ
 and observes the corresponding changes in the active power. An average
 model of the hybrid microgrid is first developed for the evaluation of
 the proposed algorithm. The proposed algorithm is then applied to verify
 its effectiveness for achieving sufficient power exchange and enhancing
 the dynamic response. The model is implemented and tested using
 MATLAB/Simulink. Moreover, the proposed control strategy is
 experimentally validated using a real-time simulator, OPAL-RT.</t>
  </si>
  <si>
    <t>Homing Trajectory Planning and Control for the Accurate Aerial Delivery of Parafoil System</t>
  </si>
  <si>
    <t>https://doi.org/10.1145/3230876.3230877</t>
  </si>
  <si>
    <t>How nonlinear control can enhance the automobile efficiency and reduce harmful emissions: China case study</t>
  </si>
  <si>
    <t>http://www.sciencedirect.com/science/article/pii/S0959652618335960</t>
  </si>
  <si>
    <t>China transport energy consumption grows greatly along with dramatically escalated carbon dioxide emissions. Saving energy in transportation is requested for both reducing energy pressure intensity and decreasing relevant emissions. Large scale energy conservation and emission reduction are Chinese automotive industrys’ fundamental objectives. This paper addresses a nonlinear hybrid fuzzy based proportional integral derivative (PID) control methodology to reduce the automobile fuel over-consumption and gases over-emission. After introducing the mathematical model of the automobile Pierburg mechatronic actuator of nonlinear character with parameter uncertainties, its angular displacement is controlled via the proposed PID-fuzzy logic control (FLC) approach. The outputs of the PID controller are the entries of the series-connected FLC. The hybrid topology merges the simplicity and robustness advantages of both the classical PID and the FLC methods respectively. The feedback controller, based on FLC technique, is designed to desirably maintain the angular displacement towards their desired reference values with possible least steady state errors. The proper steady state error elimination will lead to considerable gas emission reduction together with improved energy efficiency. Through Matlab/Simulink tools, the numerical simulations significantly illustrate that the hybrid PID-FLC technique can contribute efficiently in ameliorating the system dynamic behavior in presence of parameter uncertainties. The overall system behavioral analysis enhancement and the proposed controller robustness are experimentally validated.</t>
  </si>
  <si>
    <t>HTML5-Based 3-D Online Control Laboratory With Virtual Interactive Wiring Practice</t>
  </si>
  <si>
    <t>This paper introduces the schemes of remote wiring
 interactions in an online control laboratory using an HTML5-based
 virtual 3-D interface. Although virtual laboratories have drawn
 increasing research attention in the last decade, wiring practice, which
 is a crucial part of experimentation, is normally neglected. In this
 paper, a practice including 3-D modeling, HTML5-based rendering, and
 control algorithm design is implemented for the interactive virtual
 wiring based on the Networked Control System Laboratory (NCSLab)
 framework. The wiring practice is combined with control algorithm
 design, which is already realized in NCSLab, where users are allowed to
 customize algorithms using MATLAB/Simulink real-time workshop. Apart
 from remotely implementing the control algorithm, the 3-D virtual wiring
 process must be completed correctly before the online experiments can
 proceed properly. The proposed wiring laboratory is evaluated in
 practical teaching, with both students' performance and perception
 considered. The conclusions derived from the report show that the 3-D
 virtual wiring interactions make virtual experimentation complete for
 simulating a real case, as well as providing an opportunity for a
 clearer comprehension of control systems.</t>
  </si>
  <si>
    <t>Hybrid FFT-ADALINE algorithm with fast estimation of harmonics in power system</t>
  </si>
  <si>
    <t>Hybrid fast Fourier transform Adaptive LINear Element
 (FFT-ADALINE) algorithm for fast and accurate estimation of harmonics is
 proposed in this study. The FFT method can perform fast conversion from
 time domain to frequency domain, but it cannot respond immediately to
 any change of the measured harmonics due to the utilisation of buffer.
 Meanwhile, ADALINE has better capability to respond immediately due to
 its learning ability, but its settling time is about two cycles of the
 measurement signal. In the proposed method, both of the aforementioned
 algorithms are combined for harmonic estimation where it is able to
 respond immediately to any change of the measured harmonics and the
 settling time is reduced to half cycle of the measurement signal. The
 theory of the proposed algorithm is the application of FFT with weights
 updating rule to reduce the error of ADALINE instantaneously. The
 robustness of the proposed method is simulated via MATLAB Simulink. The
 validity of the simulation work is further proven by the experimental
 work, which has been done with Chroma programmable AC source model 6590
 and non-linear load operations. The proposed algorithm operates in good
 and accurate performance with the settling time is within half cycle.</t>
  </si>
  <si>
    <t>Hybrid incremental conductance MPPT with a fuzzy duty cycle's tuning</t>
  </si>
  <si>
    <t>The energy produced by each photovoltaic cell depends on many
 attraction factors, called influence quantities. They include
 orientation and inclination of the solar panel, the temperature, the
 global irradiation, etc.... Solar irradiation that hits the photovoltaic
 modules has a variable character depending on the latitude and the
 orientation of the solar field corresponding to considered hour and
 season. As per this, it is necessary to identify instant by instant that
 particular point at which the PV module generates the maximum amount of
 power transferred to the load. The aim of this paper is to evaluate a
 hybrid methodology focusing Maximum Power Point Tracking (MPPT) and
 based on an incremental conductance program where the duty cycle is
 tuned using a fuzzy logic estimator. It has been demonstrated that the
 proposed technique has the capacity to ensure a maximum power transfer
 between the PV generator and the load, under fast-changing solar
 irradiation level. These results are confirmed by a complete
 Matlab/Simulink model where a Sun power SPR-305-WHT is connected to the
 load through a controlled Cuk DC-DC converter.</t>
  </si>
  <si>
    <t>Hybrid modeling of power electronic system for hardware-in-the-loop application</t>
  </si>
  <si>
    <t>http://www.sciencedirect.com/science/article/pii/S0378779618301913</t>
  </si>
  <si>
    <t>In real-time simulation applications, hardware-in-the-loop (HIL) within nanosecond time step of large size power electronic systems involving high-frequency control strategy is still a big challenge today. In this paper, we propose a new hybrid modeling approach based on a novel nodal analysis and solving method in order to achieve both fast and accurate real-time simulation. The decoupling method allows dealing with circuit element separately regardless the size of power electronic system. After system matrix is obtained, an innovative approach using Cholesky decomposition is proposed. At last, a comparative case study of traction system in the electrical locomotive train is also presented. For this case study, implementations are made on a Field Programmable Gate Arrays (FPGA) Kintex-7 embedded in National Instruments FlexRIO PXIe-7975. Results obtained show that the proposed modeling algorithm can achieve both accuracy and efficiency within a 50ns fixed real-time simulation time step. Besides, the comparison with results obtained from Simpower system in Matlab allows evaluating the accuracy of our proposed modeling approach.</t>
  </si>
  <si>
    <t>Hybrid PWM on the basis of SVPWM and SHEPWM for VSI as part of 3L-BtB-NPC converter</t>
  </si>
  <si>
    <t>The purpose of the research is to develop and study Hybrid PWM
 for three level back-to-back neutral-point clamped converter
 (3L-BtB-NPC) based on active front-end rectifier and voltage source
 inverter. Hybrid PWM must provide smooth switching between the
 algorithms of space vector PWM and selective harmonic elimination PWM of
 VSI. This allows to decrease the losses in VSI, which arise when
 commutating under SVPWM, by decreasing the number of switches under
 SHEPWM. To achieve the purpose, the mathematical model of 3L-BtB-NPC
 converter based on AFE rectifier and VSI under SVPWM and SHEPWM was
 developed. Applying a developed simulation model in Matlab/Simulink, the
 power quality of VSI under SVPWM and SHEPWM was evaluated. Based on
 theoretical and experimental research, it was proved that applying
 Hybrid PWM with transition SVPWM on switching frequency 300 Hz and
 SHEPWM with eliminating 5, 7, 11, 13, 17, 19, 23, 25, 29, 31, 35 and 37
 harmonics decreases the amount of semiconductor modules switches of VSI
 by 56.7% under identical THD of current and voltage.</t>
  </si>
  <si>
    <t>Hydraulic Switching Type Position Control Of A Large Cylinder Drive</t>
  </si>
  <si>
    <t>Hydraulic drives are well known for their outstanding force
 and power density and drive stiffness. They are indispensable when heavy
 load applications have to meet strict demands on fast response and high
 precision. A typical example is the steel rolling mill where the
 majority of material forming operations is hydraulically actuated.
 Before long the only available control unit for these drives were servo
 valves. The latter have numerous disadvantages intrinsic to their
 concept and design: extreme sensitivity to oil cleanliness, vast
 leakages and high prices. The resulting high maintenance and
 installation costs, low efficiency, and reliability motivate to find a
 replacement for the servo valves, which do not have these disadvantages
 and provide similar or better performance. One of the possible solutions
 is employing one of the many digital hydraulic concepts, in this paper
 an elementary switching concept using fast switching valves. Basically,
 such valves do much better than the servos in terms of robustness to oil
 contamination and leakage, and they have also a reasonable potential for
 significantly lower price provided sufficient production quantities are
 reached. The main challenges of switching control are oscillations
 excited by fast switching and cavitation caused by fast valve closure.
 Oscillations have negative influence on the tracking performance and can
 be a source of unwanted noise. The problem is likely to be worsened by a
 transmission line between the cylinder and the valve control unit if the
 latter has to be placed some distance away from the cylinder or if the
 cylinder wall is thick and the connecting channel length cannot be
 neglected even by a directly mounted valve block. This paper presents
 prototypal realizations of an elementary hydraulic switching control
 drive concept for heavy load actuation. To this end a comprehensive
 analytical model in frequency domain is derived, which describes the
 plant- cylinder with transmission line - and the specially designed
 hydraulic compensator (RC-Filter). This model gives direct insight into
 the parameter influence on the system response. Series of simulations in
 MatLab Simulink are performed to study the features neglected in the
 analytical model like, e.g., valve dynamics or nonlinearities and to
 test and optimize the switching control algorithm. Finally, experimental
 work is reported which verifies the analytical and numerical models and
 evaluates the switching control position tracking performance for a
 number of different scenarios including steps, ramps and sinusoidal
 trajectories. The effect of control strategy is studied. The promising
 results lead to the conclusion that such type of switching control can
 be applied in heavy load industrial drive applications with high demands
 on response dynamics.</t>
  </si>
  <si>
    <t>Hydraulic valve-based active-heave compensation using a model-predictive controller with non-linear valve compensations</t>
  </si>
  <si>
    <t>http://www.sciencedirect.com/science/article/pii/S0029801818300301</t>
  </si>
  <si>
    <t>This work showcases the development and results of a model-predictive controller (MPC) for a marine active-heave compensation (AHC) system. The system utilizes a common hydraulic 4-way, 3-position proportional valve where the hysteresis, dead-band and non-linear properties have been overcome to directly control a radial piston motor in the experimental test setup. The MPC controller, with a set-point prediction algorithm, is used to actuate the unloaded hydraulic test system and the results are compared to a tuned Proportional-Integral-Derivative (PID) controller operating the same experimental setup. The MPC controller is found to track a variety of test cases and references while outperforming the tuned PID controller for all experiments. Additionally, a MATLAB Simulink model of the experimental setup is created and validated. Within the simulator, a load is then applied to the winch to test how the MPC and PID performance compare under loaded operating conditions. Based on the results of these tests, simulations of an MPC controller running in parallel with a Proportional-Integral (PI) controller are carried out for both the unloaded and loaded scenarios. For the conditions tested in this research, the resulting simulations suggest that the MPC-PI controller is able to decouple up to 99.6% of the transmitted motion.</t>
  </si>
  <si>
    <t>Identification and Dynamic Matrix Control algorithm for a heating process</t>
  </si>
  <si>
    <t>In this paper, a novel identification method is proposed on
 the basis of Dynamic Matrix Control (DMC) algorithm. The high order
 model of the system is first identified using continuous process model
 with time delay. The lower order model is then systematically obtained
 by considering some well-known approximation techniques. The DMC
 algorithm is developed to get an optimal control sequence for the linear
 model with a quadratic cost function. The process disturbance is also
 investigated to evaluate the quality of the controller. The control
 algorithms are programmed in the Matlab/Simulink software adopting
 Real-Time Window Target and a PCI card to execute in the real system. As
 a result, the proposed controller affords significantly the improvement
 of overall performance in compared with the classical PID controller for
 both the set-point and disturbance rejection problems.</t>
  </si>
  <si>
    <t>Impact of instruction on binary multipliers using Simulink to improve cognitive ability</t>
  </si>
  <si>
    <t>This paper presents a comparison of lecture based classroom
 instruction to instruction using Simulink as teaching tool on binary
 multipliers for the diploma level students in Electrical Engineering.
 For each of these, learning outcomes of two groups of learners at the
 same level were evaluated. This paper presents the details of how the
 content of the topic were planned to convert lecture based delivery to
 Simulink assisted illustration based delivery. A few Simulink models of
 binary multipliers both combinational and sequential are discussed in
 this paper. These would help teachers to illustrate binary
 multiplication in interactive mode and learners to understand through
 experiential learning. Finally an evidence of enhancement of cognitive
 ability using Simulink is presented in the form of learning outcome
 table.</t>
  </si>
  <si>
    <t>Implementation and validation of backstepping control for PMSG wind turbine using dSPACE controller board</t>
  </si>
  <si>
    <t>http://www.sciencedirect.com/science/article/pii/S2352484719301325</t>
  </si>
  <si>
    <t>This paper describes the design and implementation in real time of a nonlinear control for a wind energy conversion system (WECS). The Backstepping control has been implemented to improve the performance of the conversion system based on a permanent magnet synchronous generator (PMSG) connected to the grid. Two static back-to-back converters ensure grid connection and are controlled by Pulse Width Modulation (PWM). The proposed control algorithm ensures proper speed control to extract maximum power. First of all, a WECS full review has been discussed. Thereafter, a Backstepping control laws detailed description based on the Lyapunov stability technique has been reported. Consequently, these control thus helping it possible to operate the complete system in the best performances in the static and dynamic regimes. The second part of this article has been devoted to the Backstepping control experimental validation using the dSPACE DS1104 control board and the Matlab–Simulink environment in order to check and validate the system efficiency. The results achieved have been clearly responded to the requirements of robustness and follow-up of references even under fluctuating wind conditions, and confirmed the control effectiveness in both static and dynamic operating modes.</t>
  </si>
  <si>
    <t>Implementation of adaptive noise canceller using FPGA for real-time applications</t>
  </si>
  <si>
    <t>This paper presents the architecture and implementation of a
 real time adaptive NLMS filter for non-stationary noise cancellation in
 a real-time environment. The active noise control techniques using
 adaptive digital filters are very much suitable and well proven. The
 proposed efficient Adaptive Noise Canceller is realized using Xilinx
 System Generator 12.3 on Spartan 3E FPGA. System Generator is a DSP
 design tool from Xilinx that enables the use of The Mathworks
 model-based design environment, Simulink for FPGA design. All FPGA
 implementation steps including Synthesis, place and Route are
 automatically performed to generate an FPGA programming file and the
 design is evaluated in terms of speed, hardware resources and power
 dissipation.</t>
  </si>
  <si>
    <t>Implementation of algorithm for detection of single phase fault with electric arc on dsPIC30F4013 microcontroller</t>
  </si>
  <si>
    <t>Considering that most faults in overhead power lines are
 transient, fast and reliable algorithms for determining types of faults
 are needed. Reliable algorithm allows design of adaptive system for
 improving service continuity by automatically restoring power to the
 line after a momentary fault. This paper describes the procedure for
 real-time adjustment of algorithm for detection of arc faults in
 overhead power lines. This adjustment refers to real-time implementation
 of algorithm on DSP microcontroller. Given the nature of the problem and
 strict requirements for testing algorithm in real experiment, procedure
 for testing hardware in simulation loop is developed. Hardware in the
 loop (HIL) technique is based on MATLAB/Simulink, NI CB-68LP data
 acquisition card and simplified simulation model of faults in overhead
 power lines.</t>
  </si>
  <si>
    <t>Implementation of Embedded Three-Loop Control Algorithm for Electrohydraulic Power Steering System</t>
  </si>
  <si>
    <t>The paper presents the design, synthesis and implementation of
 a three-loop cascade control algorithm with a digital proportional
 integral regulator intended for installation in a modern
 electrohydraulic power steering systems for low speed vehicles. The
 developed control algorithm is embedded into a 32-bit microprocessor of
 a laboratory test rig. The structure of control system and the layout of
 the hydraulic system are shown. The cascade control algorithm consists
 of three regulators for output variables: proportional spool valve
 position, supplying flow rate and cylinder piston position. The
 parameters of PI regulator are tuned by model-based approach in Simulink
 environment and experimentally are refined. Evaluation with experiments
 have been carried out to present the performance of the electrohydraulic
 power steering system. The results from evaluation with experiments will
 serve as a basis for SIMO system identification for obtained a dynamical
 plant model and realization of advanced control strategies implementable
 in vehicles.</t>
  </si>
  <si>
    <t>Implementation of internal model based control and individual pitch control to reduce fatigue loads and tower vibrations in wind turbines</t>
  </si>
  <si>
    <t>http://www.sciencedirect.com/science/article/pii/S0022460X18300956</t>
  </si>
  <si>
    <t>Vibration control and fatigue loads reduction are important issues in large-scale wind turbines. Identifying the vibration frequencies and tuning dampers and controllers at these frequencies are major concerns in many control methods. In this paper, an internal model control (IMC) method with an adaptive algorithm is implemented to first identify the vibration frequency of the wind turbine tower and then to cancel the vibration signal. Standard individual pitch control (IPC) is also implemented to compare the performance of the controllers in term of fatigue loads reduction. Finally, the performance of the system when both controllers are implemented together is evaluated. Simulation results demonstrate that using only IMC or IPC alone has advantages and can reduce fatigue loads on specific components. IMC can identify and suppress tower vibrations in both fore-aft and side-to-side directions, whereas, IPC can reduce fatigue loads on blades, shaft and yaw bearings. When both IMC and IPC are implemented together, the advantages of both controllers can be used. The aforementioned analysis and comparisons were not studied in literature and this study fills this gap. FAST, AreoDyn and Simulink are used to simulate the mechanical, aerodynamic and electrical aspects of wind turbine.</t>
  </si>
  <si>
    <t>Implementation of Kalman Filter in Plc</t>
  </si>
  <si>
    <t>https://doi.org/10.1145/3305275.3305324</t>
  </si>
  <si>
    <t>not quite understandable</t>
  </si>
  <si>
    <t>Implementation of LLMF Control Algorithm for Three-Phase Grid-Tied SPV-DSTATCOM System</t>
  </si>
  <si>
    <t>This paper proposes a three-phase single-stage grid integrated
 solar photovoltaic distributed static compensator (SPV-DSTATCOM) system
 using a leaky least mean fourth (LLMF) control algorithm. The prime
 contributions of this paper include: 1) the SPV generating system, which
 fulfills the active power requirement of connected loads and supplies
 the excess power to the grid; 2) the voltage-source converter (VSC) acts
 as a dc-ac inverter and DSTATCOM, which provides reactive power
 compensation, harmonics filtering, load balancing, power factor
 correction, zero voltage regulation, and mitigates several other power
 quality issues; 3) even when the SPV power is unavailable, the VSC
 operates as a DSTATCOM, which enhances the utilization factor of
 devices; and 4) the LLMF-based control approach for fundamental
 component extraction from load currents for good harmonics compensation
 as well as to keep the overall system stable and to achieve rapid
 response at changing conditions. The proposed system is modeled and
 simulated using MATLAB/Simulink as well as its performance is verified
 experimentally on a developed prototype.</t>
  </si>
  <si>
    <t>Implementation of matrix converter for standalone power supplies employing induction generator system</t>
  </si>
  <si>
    <t>This paper proposes, an experimental study on the stand-alone
 Induction Generator-Matrix Converter (IG-MC) System supplying AC loads.
 A three phase AC excitation capacitor bank is connected at the stator
 terminals of the Induction Generator (IG) to provide the necessary
 reactive power support for the stand-alone operation of IG. A new simple
 closed loop control algorithm has been developed and implemented using
 dSPACE 1103 real time controller board for the variable speed driven
 IG-MC System. The enhanced Venturini Pulse Width Modulation (PWM)
 approach is used for generating the gating pulses for the MC under
 varying generator voltage and frequency conditions. The closed loop
 controller maintains the desired constant voltage and frequency at the
 AC load terminals of the MC with the varying nature of prime mover speed
 and loads. The structure and implementation of the proposed system have
 been completely described, also modelled and simulated in the MATLAB
 using the Simulink. Test results of the developed prototype of Capacitor
 Excited Induction Generator (CEIG) - MC system supplying stand-alone AC
 loads are also presented to validate the successful working of the
 closed loop controller and usefulness under the varying nature of speed.</t>
  </si>
  <si>
    <t>Implementation of PID Based Controller Tuned by Evolutionary Algorithm for Double Link Flexible Robotic Manipulator</t>
  </si>
  <si>
    <t>The paper investigates the development of intelligent hybrid
 collocated and non-collocated PID controller for hub motion and end
 point vibration suppression of double-link flexible robotic manipulator.
 The system was modeled using multi-layer perceptron neural network
 structure based on Nonlinear Autoregressive Exogenous (NARX) model. The
 hybrid controllers are incorporated with optimization algorithm that is
 ABC and PSO to find out the parameters of the PID controllers. Numerical
 simulation was carried out in MATLAB/Simulink to evaluate the system in
 term of tracking capability and vibration suppression for both links.
 Performance of the controllers are compared with the hybrid PID-PID
 Ziegler Nichols (ZN) controller in term of input tracking and vibration
 suppression. The results show that PSO revealed the superiority over ABC
 in controlling the system. The system managed to reach desired angle for
 both hub at lower overshoot using proposed method. Meanwhile, the
 vibration reduction shows great improvement for both link 1 and 2. This
 signifies that, the PSO algorithm is very effective in optimizing the
 PID parameters.</t>
  </si>
  <si>
    <t>Implementation of PMSM Drive for a Solar Water Pumping System</t>
  </si>
  <si>
    <t>This paper proposes the design and experimental investigation
 of fuzzy precompensated hybrid proportional-integral (PI) controller for
 a permanent magnet synchronous motor (PMSM)-driven standalone solar
 water pumping system. A conventional PI controller usually has fixed
 gains, which makes them quite sensitive to the parameter variations. In
 order to improve its performance, both during dynamic and steady-state
 conditions, the presented controller introduces a fuzzy logic
 controller, which processes the speed error. The speed along with the
 processed output is inputted to the PI controller for speed control of
 PMSM. This topology uses a solar photovoltaic (PV) array to convert the
 solar power into electrical power. The energy obtained is utilized to
 rotate the PMSM using a 3-φ voltage-source inverter. The PMSM is coupled
 to a pump, which performs the water pumping. An intermediate stage dc-dc
 converter is utilized to maximize the power output using an incremental
 conductance algorithm. A PV feed-forward term is incorporated to provide
 an accelerated performance. This topology is modeled and its response is
 manifested through simulation studies using MATLAB/Simulink under
 different atmospheric conditions. A hardware validation of it is also
 carried out using a digital signal processor controller (dSPACE DS-1004)
 on a developed laboratory prototype.</t>
  </si>
  <si>
    <t>Implementation of predictive current control for Shunt Active Power Filter</t>
  </si>
  <si>
    <t>Nonlinear loads deteriorate power quality by drawing harmonic
 and reactive currents at their point of coupling. This paper proposes a
 predictive current control strategy applied to Shunt Active Power Filter
 for improving power quality. Proposed approach uses the system
 discrete-time model to predict the future value of the filter current
 for different voltage vectors. Selection of the optimal voltage vector
 aims to minimize the error between reference and predicted current by
 means of a cost function. The proposed control algorithm is carried out
 through Matlab\Simulink(TM) environment, simulation and experimental
 results confirm the effectiveness and the robustness of the proposed
 control algorithm and compared to hysteresis current control strategy in
 all operation modes.</t>
  </si>
  <si>
    <t>Implementation of random SVPWM strategy for three-phase voltage source inverter based on FPGA</t>
  </si>
  <si>
    <t>This paper presents a random space vector pulse width
 modulation (SVPWM) strategy for a three-phase voltage source inverter
 based on Field Programmable Gate Array (FPGA). It is more flexible and
 faster to realize randomization algorithm in FPGA than digital signal
 processor (DSP). What's more, it is easily extensible for multiphase
 driving systems with FPGA. Models in Simulink and an experiment platform
 with FPGA have been built up. Results of experiments have proved the
 correctness of the proposed strategy and the effectiveness and
 feasibility of implementation using FPGA.</t>
  </si>
  <si>
    <t>Implementation of the Model Reference Adaptive System Algorithm in Arduino</t>
  </si>
  <si>
    <t>This paper describes a study and experimental verification on
 the implementation of algorithm Adaptive Reference Model System in the
 Arduino/DUE platform. The chosen algorithm allows to estimate both the
 angular velocity and the electrical torque of an induction squirrel cage
 motor which allows adapting an adjustable model to the reference model,
 where both models have as input the voltages and power currents of an
 induction machine and outputs of the models the vector of the rotor
 flow. The adjustment process requires a PID family controller to obtain
 null error in product point of the outputs of said models. The system is
 tested via simulation on the Matlab/Simulink platform to verify the
 operation of the algorithm. In addition, the system is implemented on
 the Arduino/DUE platform and the results obtained in the laboratory are
 shown to verify the proper functioning of the inference system. Finally,
 the results obtained from laboratory, simulation and algorithmic model
 are compared.</t>
  </si>
  <si>
    <t>Implementing FPGA based PID-controller for Extrusion to Reduce Raw Material Wastage</t>
  </si>
  <si>
    <t>In this paper SIMULINK and Xilinx System Generator is deployed
 to develop a digital PID-controller, which can provide efficient
 temperature control for industrial extrusion process. The modelled
 controller was simulated to determine the effectiveness of PID-control
 algorithm; however, the PID tuning is done manually. After tuning for
 best response, the netlist for PID-controller is generated and then
 implemented using VHDL to develop prototype on FPGA. The experimental
 implementation and testing were carried out on an industrial extrusion
 process plant. The prototype plant was also developed as a test bench.
 This paper presents a low cost solution for implementing PID-control in
 automation processes to reduce the wastage of raw material as in burning
 and decolourization due to delay in temperature control. Using FPGA as
 processing chip, the control process gets speed, accuracy, reliability
 and re-configurability. The quality of product was compared under three
 conditions namely Without PID, Un-tuned PID and Tuned PID. The burning
 effect was maximum without PID, slightly better with Un-tuned PID and
 minimum with tuned PID hence saving the wastage of raw material and
 overall production cost.</t>
  </si>
  <si>
    <t>Improved MPPT controllers for wind generation system based on hill climbing technique</t>
  </si>
  <si>
    <t>This paper introduces a Maximum Power Point Tracking (MPPT)
 controllers for Wind Generation System (WGS) based on a small-scale low
 cost application. The MPPT algorithm has been developed based on Hill
 climbing technique. Two controllers have been designed using
 Proportional and Integral (PI) control and Sliding Mode Control (SMC)
 scheme. Using back-EMF observer, the rotational speed has been estimated
 in of the controller while the speed is measured in the other one. Both
 the controllers are independent of a wind speed measurement. This paper
 develops a dynamic model of the WGS in the dq reference frame.
 MATLAB/SIMULINK has been used to analyze the behavior of developed
 controllers. As a final point, an evaluation of the suggested controller
 with the classical controller in terms of dynamic performance.</t>
  </si>
  <si>
    <t>Improved MPPT method to increase accuracy and speed in photovoltaic systems under variable atmospheric conditions</t>
  </si>
  <si>
    <t>http://www.sciencedirect.com/science/article/pii/S0142061518335749</t>
  </si>
  <si>
    <t>The changes in temperature and radiation cause visible fluctuations in the output power produced by the photovoltaic (PV) panels. It is essential to keep the output voltage of the PV panel at the maximum power point (MPP) under varying temperature and radiation conditions. In this study, a maximum power point tracking (MPPT) method has been developed which is based on mainly two parts: the first part is adapting calculation block for the reference voltage point of MPPT and the second one is Fuzzy Logic Controller (FLC) block to adjust the duty cycle of PWM applied switch (Mosfet) of the DC-DC converter. In order to evaluate the robustness of the proposed method, Matlab/Simulink program has been used to compare with the traditional methods which are Perturb &amp; Observe (P&amp;O), Incremental Conductance (Inc. Cond.) and FLC methods under variable atmospheric conditions. When the test results are observed, it is clearly obtained that the proposed MPPT method provides an increase in the tracking capability of MPP and at the same time reduced steady state oscillations. The accuracy of the proposed method is between 99.5% and 99.9%. In addition, the time to capture MPP is 0.021 sec. It is about four times faster than P&amp;O and five times faster than for Inc. Cond. and, furthermore, the proposed method has been compared with the conventional FLC method and it has been observed that the proposed method is faster about 28% and also its efficiency is about 1% better than FLC method.</t>
  </si>
  <si>
    <t>Improved MRAS Control of Permanent Magnet Synchronous Motor Based on A New Voltage Model in High Power Applications</t>
  </si>
  <si>
    <t>This paper presents a speed identification method based on the
 model reference adaptive system (MRAS) of Permanent Magnet Synchronous
 Motor (PMSM). A stator flux observer based on a new voltage model is
 designed, using the compensation algorithm for the orthogonality of
 stator flux and back EMF. This paper designs an improved MRAS model
 based on this new voltage model and it takes the flux linkage as the
 state variable in the αβ0 coordinate system. A sensorless vector control
 system for PMSM is constructed. Simulation results of the drive
 performance in MATLAB/Simulink are presented. Finally, this method has
 been applied to the high-power application, combined with a three-level
 inverter. The experiment has been carried out with DSP28335 as the core
 of the control circuit of the platform. Results indicate the correctness
 of the theoretical analysis.</t>
  </si>
  <si>
    <t>Improved Restricted Control Set Model Predictive Control (iRCS-MPC) Based Maximum Power Point Tracking of Photovoltaic Module</t>
  </si>
  <si>
    <t>This paper presents a robust two stage maximum power point
 tracking (MPPT) system of the photovoltaic (PV) module using an improved
 restricted control set model predictive control (iRCS-MPC) technique.
 The suggested work is improved in two aspects; a revision in
 conventional P&amp;O algorithm is made by employing three distinct step
 sizes for different conditions, and an improvement in conventional MPC
 algorithm. The improved MPC algorithm is based on the single step
 prediction horizon that provides less computational load and swift
 tracking of maximum power point (MPP) by applying the control pulses
 directly to the converter switch. The computer aided experimental
 results for various environmental scenarios revealed that compared with
 the conventional method (conventional P&amp;O + MPC), for the PV power and
 inductor current, the undershoot and overshoot is decreased to 68% and
 35% respectively under stiff environmental conditions. In addition, the
 settling time needed to reach a stable state is significantly reduced in
 the proposed system. The viability of the solution suggested is verified
 in MATLAB/Simulink and by hardware experimentation.</t>
  </si>
  <si>
    <t>Improved Sliding Mode Observer based Position Sensorless Finite Control Set-Model Predictive Control of PMSM Drive for Electric Vehicle</t>
  </si>
  <si>
    <t>An improved sliding mode observer (SMO) based position
 sensorless finite control set-model predictive control (FCS-MPC) of a
 surface mounted permanent magnet synchronous motor (SPMSM) drive for
 electric vehicle (EV), is proposed in this paper. An enhanced quadrature
 phase locked loop (eQPLL) is utilized to obtain the speed and position
 of the PMSM from the estimated back-EMF from the SMO, which makes the
 controller robust and accurate compared to the conventional SMO. FCS-MPC
 is a simple predictive current control technique that provides optimal
 switching pulses directly to the inverter, without the need for
 modulators and avoids PI controllers. The proposed control algorithm is
 simulated using MATLAB Simulink and its performance is experimentally
 validated using in the laboratory testbed setup using user programmable
 FPGA based MicroLabBox dSPACE (ds1202) controller.</t>
  </si>
  <si>
    <t>Improvement of power quality using an average model of a new hybrid PV-DSTATCOM</t>
  </si>
  <si>
    <t>This paper presents a step by step modeling of a new improved
 hybrid photovoltaic fed distributed static compensator (PV-DSTATCOM) in
 a-b-c reference frame. Further the system average model is transformed
 to orthogonal synchronous (d-q) reference frame. The new improved
 PV-DSTATCOM is used to compensate the current distortion and reactive
 power, generated by a non-linear three phase bridge uncontrolled
 rectifier with ohmic-inductive load. For perfect harmonic compensation
 (PHC) and unit power factor (UPF) a multi-loop control scheme is
 employed in which the inner controller ensures the current harmonic and
 reactive power compensation, and the outer controller takes care of the
 voltage regulation at the dc side of PV-DSTATCOM. The presented system
 is implemented using MATLAB/Simulink tool and the performance is
 discussed through obtained simulation results. Furthermore an
 experimental setup is developed and the efficacy of the system is
 verified under practical limitations. Both the simulation and
 experimental results confirm the effectiveness of the presented system
 under ideal and distorted supply voltage.</t>
  </si>
  <si>
    <t>Improvement of the Forced Diesel Engines Cold Starting Characteristics by Oil Injection into the Cylinder</t>
  </si>
  <si>
    <t>http://www.sciencedirect.com/science/article/pii/S1877705816315454</t>
  </si>
  <si>
    <t>One way to improve the cold starting characteristics is to reduce the operating loss of air mass at the compression stroke using oil injection into the combustion chamber. The article presents the results of theoretical and experimental investigation of oil injection in diesel cylinder at the cold start modes. A mathematical model of the working process in the combustion chamber is developed. The methodological basis of the synthesis engine cycle at crankshaft rotation with compressed air on the starting conditions is the system of mass and energy balances differential equations. The model takes into account the futures of engine start with compressed air and air leakage through the gap between piston and cylinder. The mathematical model allows calculating non-stationary regimes and processes. The mathematical model was implemented as a program in Matlab/Simulink environment. The experimental studies of diesel engine cold start have been conducted in the “climate” chamber. The experiment confirmed the correctness of the mathematical model. The study made recommendations to improve the starting characteristics of the forced diesel engine with oil injection into combustion chamber. The equation, based on the analysis of experimental data, allows assessing the impact of the oil mass, injected in the cylinders, and other factors on the maximum air compression pressure and temperature in the combustion chamber. Using of oil injection system can be recommended as a means to improve the forced diesel engine with cylinder diameter 150mm starting characteristics.</t>
  </si>
  <si>
    <t>Improvement of transient stability using STATCOM combined with optimization</t>
  </si>
  <si>
    <t>Further improvement of FACTS (Flexible Alternating Current
 Transmission System) control can help to increase the transient
 stability of a power system without adding extra grid inertia.
 Sophisticated optimization algorithms and modern Computer Algebra
 Systems provide new means of controller synthesis for power systems. The
 paper presents an approach of enhancement of transient stability using
 FACTS devices, particularly STATCOM (Static Synchronous Compensators),
 combined with optimization. Furthermore, chapter 3 describes different
 ways of defining the objective function. Different approaches are
 compared using the case study model that was implemented in
 MATLAB/Simulink.</t>
  </si>
  <si>
    <t>Improving the performance of MPPT in a wind generation system using a wind speed estimation by Newton Raphson</t>
  </si>
  <si>
    <t>In this paper is presented an algorithm for estimating the
 wind speed by solving the non-linear model of a wind turbine (WT) using
 the Newton Raphson iterative method. The wind speed estimations obtained
 are used for computing the WT generator speed that maximize the
 extraction of wind power. This optimum generator speed is used as
 reference for the speed controller of a permanent magnet synchronous
 machine (PMSM) that works as a wind generator. The performance of the
 proposed algorithm is evaluated by using a WT emulator that is simulated
 in Matlab/Simulink. The results obtained by using a wind speed estimator
 as a maximum power point tracking (MPPT) algorithm are compared with the
 results obtained by using a perturb and observe (P&amp;O) algorithm. Due the
 proposed algorithm is based on the WT mathematical model, it is
 sensitive to parameter uncertainties. Therefore, in order to evaluate
 which parameter variation will have a deeper impact in the performance
 of the wind speed estimator, a sensitive analysis is carried out by
 sweeping some parameter that will vary in a real WT. Pros and cons of
 the use of the proposed algorithm are discussed.</t>
  </si>
  <si>
    <t>Incorporate of FB-MMCs Converter Topologies for Hybrid PV/FC Based EV Applications</t>
  </si>
  <si>
    <t>http://www.sciencedirect.com/science/article/pii/S221201731500256X</t>
  </si>
  <si>
    <t>A precise method for evaluating a MMC topology getting from the full-bridge topology with a proposition of high gain DC-AC converter is implmented for the contribution of the parasitized converter legs by FBC topology. By utilizing the proposed methodology, a group of FB based MMC are developed for co-generation scheme based RES applications to electric vehicle which have favorable merits like simple structure, reduced switched components, low cost, operating under high reliability region. This paper describes a prenominal methodology as hybrid generation scheme to integrate the Induction Machine to drive the vehicle by utilizing power semi-conductor technology. Adequate asymmetrical based 7-level, 11-level, 21-level, MMCs topologies are developed with multi-carrier PD-PWM scheme with a fewer active devices &amp; gate drive circuits, attains a low THD values, possibility to minimize the filter size &amp; low cost, evaluating the high performance of intended scenario by using Matlab/Simulink tool.</t>
  </si>
  <si>
    <t>Incorporating a Model-Based Approach in an Introductory Electronics Course Using Simscape</t>
  </si>
  <si>
    <t>The teaching of circuits and electronics courses has
 historically been supplemented with circuit simulation software such as
 PSpice, Multisim, among others. In this Innovative Practice Full Paper
 we describe our experience in teaching an introductory electronics
 course with MATLAB Simscape, a software tool that allows for physical
 and multibody modeling of systems. We decided to try Simscape in our
 electronics course because of the system modeling capabilities of the
 tool and its seamless integration with MATLAB Simulink, another tool
 used by students in subsequent courses (e.g., control systems,
 communications, signal processing, and so on). We present the simulation
 experiments (half-wave rectifier, offset and gain amplifier, BJT/MOSFET
 inverter, and PWM DC motor speed control) that were created in order to
 acquaint the students with Simscape. In addition, we collected data from
 past offerings of the course to compare with the Simscape-supplemented
 course; results reveal slight improvement in students' performance. We
 also surveyed the students to obtain their impressions about the
 effectiveness of the model-based approach at reinforcing conceptual
 understanding of the topics covered in the course.</t>
  </si>
  <si>
    <t>Innovative power-to-gas plant concepts for upgrading of gasification bio-syngas through steam electrolysis and catalytic methanation</t>
  </si>
  <si>
    <t>http://www.sciencedirect.com/science/article/pii/S0196890419300172</t>
  </si>
  <si>
    <t>Several plant concepts for synthetic compressed natural gas (CNG) and liquefied natural gas (LNG) production using different water electrolysis and methanation technologies are compared in terms of power-to-methane efficiency, cooling water requirements, net water requirements, and carbon valorization. In these concepts, both oxygen and hydrogen produced in the electrolysis unit are valorized. Pure oxygen is used in the gasification unit, which allows a compact autothermal unit design and an efficient syngas production. Electrolytic hydrogen is fed to the catalytic methanation unit, thus improving the carbon utilization compared to state of the art plants with water-gas shift units. Pinch analyses were performed using an in-house MATLAB® algorithm to evaluate the thermal requirements of each plant concept and determine the maximal theoretical plant efficiencies. Plant efficiencies were then evaluated more accurately in static regime using full integrated Simulink® plant models. Calculated efficiency values are very close to the maximal theoretical ones, which validates the relevance of the implemented thermal integrations from an energy standpoint. Investigated plant concepts with solid oxide electrolysis (SOE) units present a significantly higher overall efficiency (in the range of 78.5–81.8% higher heating value (HHV) according to the end-products) compared to the reference case with liquid water electrolysis units (64.9% HHV for synthetic natural gas (SNG) or 64.4% HHV for CNG), thus highlighting the potential of the solid oxide electrolysis cell (SOEC) technology for power-to-gas/liquids applications. The plant efficiency values are then verified, discussed, and compared with previous literature values. The techno-economic feasibility of several options for residual heat valorization is then discussed, e.g. power production or coupling with a district heating network.</t>
  </si>
  <si>
    <t>Integrated Control of longitudinal-vertical Force for Distributed Electric Vehicles</t>
  </si>
  <si>
    <t>This paper proposes a longitudinal-vertical integrated
 controller for distributed electric vehicles. At present, most of the
 electronic control systems of the chassis adopt the division of working
 conditions and the simple assignment of the vertical force according to
 experience. The coupling relationship between the longitudinal force and
 the vertical force of the tire is not considered, it is difficult to
 improve the dynamic performance. This paper therefore proposes an
 integrated controller. A reference model is introduced to output vehicle
 kinematics requirements. The body motion controller uses the PID control
 algorithm to transform the kinematics requirements into the desired
 resultant force and resultant torque of the vehicle. In the tire force
 distributor, the optimization objective function is selected, and in
 consideration of the coupling relationship between the longitudinal and
 vertical forces and the constraint conditions, the desired resultant
 force and torque are optimally distributed to each tire. Finally, the
 MATLAB/Simulink and CarSim co-simulation experiments are carried out,
 and the results show that the vehicle is able to accurately achieve the
 control target and the validity is verified.</t>
  </si>
  <si>
    <t>Integrated modeling structural tools for the Giant Magellan Telescope design effort</t>
  </si>
  <si>
    <t>The Giant Magellan Telescope (GMT) is an advanced Extremely
 Large Telescope and is being designed for broad wavelength coverage and
 maximum sensitivity in pursuit of several high priority cosmology
 science objectives. The GMT will use large primary mirror segments to
 provide well corrected wavefronts and a very fast optical system with a
 20-arcminute diameter field of view. It will have a direct Gregorian
 optical prescription and deformable secondary mirrors to implement
 adaptive optics. The project timeline leads to initial commissioning
 with early instruments by 2023. The Systems Engineering group, along
 with the chief engineer, is developing and flowing down science and
 operational requirements and is the guardian of the performance budget.
 An integrated performance model of the telescope is being developed to
 support requirements derivation, performance assessment and trade
 studies that drive telescope architecture decisions. This model has four
 key elements; a structural plant model which exhibits the complex
 dynamics of the telescope; a controls model that models both controller
 dynamics and noise; an optics model to accurately demonstrate
 performance and optical feedback; and loads models to characterize
 various environmental loads. This paper will introduce the GMT
 integrated modeling architecture, but will focus on the specific tools
 and process developed to build the critical structural model. An
 efficient process was required to support the variety of required
 analyses, update frequency of underlying finite element models, and
 various project critical trade studies. The end-to-end process, from
 subsystem finite element models to a system level plant and Simulink
 block diagram has been achieved through development of a new MATLAB
 class with many useful functions. Functions are covered that combine the
 subsystem models, manipulate those models, and help them run efficiently
 in discrete and continuous time. Verification and version control are
 also discussed. Case study of wind is presented with preliminary
 performance results.</t>
  </si>
  <si>
    <t>Integration of Wind Power and Wave Power Generation Systems Using a DC Microgrid</t>
  </si>
  <si>
    <t>In order to study the uncertainty and intermittent
 characteristics of wind power and wave power, this paper proposes an
 integrated wind and wave power generation system fed to an ac power grid
 or connected with an isolated load using a dc microgrid. The proposed dc
 microgrid connects with a wind power generator through a voltage-source
 converter (VSC), a wave power generator through a VSC, an energy storage
 battery through a bidirectional dc/dc converter, a resistive dc load
 through a load dc/dc converter, and an ac power grid through a
 bidirectional grid-tied inverter. The studied integrated wind and wave
 system joined with the dc microgrid is modeled and simulated using the
 written program based on MATLAB/Simulink. Root-loci plots of the studied
 system under various speeds of the wave generator are analyzed. To
 examine the fundamental operating characteristics of the studied
 integrated system joined with the dc microgrid, a laboratory-scale
 platform is also established. Comparative simulation and experimental
 results reveal that the studied integrated system can maintain stable
 operation to supply power under different operating conditions using the
 proposed dc microgrid.</t>
  </si>
  <si>
    <t>Intelligent fault diagnosis of photovoltaic arrays based on optimized kernel extreme learning machine and I-V characteristics</t>
  </si>
  <si>
    <t>http://www.sciencedirect.com/science/article/pii/S0306261917305214</t>
  </si>
  <si>
    <t>Fault diagnosis of photovoltaic (PV) arrays is important for improving the reliability, efficiency and safety of PV power stations, because the PV arrays usually operate in harsh outdoor environment and tend to suffer various faults. Due to the nonlinear output characteristics and varying operating environment of PV arrays, many machine learning based fault diagnosis methods have been proposed. However, there still exist some issues: fault diagnosis performance is still limited due to insufficient monitored information; fault diagnosis models are not efficient to be trained and updated; labeled fault data samples are hard to obtain by field experiments. To address these issues, this paper makes contribution in the following three aspects: (1) based on the key points and model parameters extracted from monitored I-V characteristic curves and environment condition, an effective and efficient feature vector of seven dimensions is proposed as the input of the fault diagnosis model; (2) the emerging kernel based extreme learning machine (KELM), which features extremely fast learning speed and good generalization performance, is utilized to automatically establish the fault diagnosis model. Moreover, the Nelder-Mead Simplex (NMS) optimization method is employed to optimize the KELM parameters which affect the classification performance; (3) an improved accurate Simulink based PV modeling approach is proposed for a laboratory PV array to facilitate the fault simulation and data sample acquisition. Intensive fault experiments are carried out on the both laboratory PV array and the PV model to acquire abundant simulated and experimental fault data samples. The optimized KELM is then applied to train the fault diagnosis model using the data samples. Both the simulation and experimental results show that the optimized KELM based fault diagnosis model can achieve high accuracy, reliability, and good generalization performance.</t>
  </si>
  <si>
    <t>Interactive Disturbance Observer Based Filtered PID Controller Design**This work has also been supported by Slovensk_a, e-akad_emia, n.o.</t>
  </si>
  <si>
    <t>http://www.sciencedirect.com/science/article/pii/S240589631502501X</t>
  </si>
  <si>
    <t>The paper shows Matlab based interactive tool for noise attenuation motivated filtered PD and disturbance observer based filtered PID controller performance analyses and design. The user can set several control loop parameters (plant model parameters and their uncertainty, measurement noise, controller, filter parameters) and evaluate various performance measures. The comparison with traditional linear PID controller design methods can be made.</t>
  </si>
  <si>
    <t>Investigation on vehicle height control algorithm based on UKF observer</t>
  </si>
  <si>
    <t>An unscented Kalman filter (UKF) observer with the ability of
 predicting steady height was proposed aiming at the problem that the
 precision of height control on the rough road decreases seriously.
 According to the vehicle system dynamics and variable mass inflating and
 deflating system thermodynamic theory, mathematical model of a quarter
 vehicle height adjustment for electronically controlled air suspension
 was established. After deducing the steady height, which characterizing
 the static equilibrium position of the suspension, to one of the state
 variables in the nonlinear state equation according to the polytropic
 process equation, a state observer based on unscented Kalman filter
 algorithm was designed. Then the steady height was fed back to the
 sliding mode controller. The simulation of vehicle height adjustment on
 rough road was conducted in the Simulink/AMESim simulation environment.
 The experimental results showed that the state observer designed could
 effectively predict the steady height, and significantly improve the
 accuracy and quality of the vehicle height adjustment on rough road.</t>
  </si>
  <si>
    <t>Joint estimation of states and parameters of vehicle model using cubature Kalman filter</t>
  </si>
  <si>
    <t>Road condition is changed in the vehicle motion, unknown
 parameter is required in real-time estimation. Considering the unknown
 parameters of the vehicle dynamic system, For the purpose of pursuing
 accuracy estimation of vehicle states, this paper propose two kinds of
 strategies to estimate the state and parameter simultaneously, the joint
 cubature Kalman filter and the dual cubature Kalman filter. Firstly of
 all, a nonlinear double vehicle dynamic model based on Magic tire model
 is introduced. And then the algorithm of the joint cubature Kalman
 filter (JCKF) and the dual cubature Kalman filter (DCKF) are applied to
 vehicle state estimation. Finally, simulations are carried out using the
 Carsim and Matlab/Simulink to evaluate the algorithms. Simulation
 results demonstrate that the DCKF algorithm has relatively high accuracy
 and performances better than the JCKF under various road conditions.</t>
  </si>
  <si>
    <t>Karush–Kuhn–Tuckert based global optimization algorithm design for solving stability torque allocation of distributed drive electric vehicles</t>
  </si>
  <si>
    <t>http://www.sciencedirect.com/science/article/pii/S0016003217305227</t>
  </si>
  <si>
    <t>This paper presents a Karush–Kuhn–Tuckert (KKT) based global optimization algorithm for solving torque allocation, which aims at improving the stability performance of distributed drive electric vehicles (DDEVs). The driver desired traction and direct yaw moment, from the driver model and the direct yaw moment controller, are taken as the generalized force that needs to be distributed among four wheels. An optimization term is introduced from the perspective of the tire grip margin to construct a stability objective function. According to KKT conditions, the nonlinear objective function is transformed into the eigenvalue problem, thereby making the solving process independent of the initial guess of the optimal solutions. Afterwards, to guarantee the global minima acquisition, two phases of optimization are designed, namely the preliminary and secondary optimization. The preliminary optimization is developed regardless of the realistic boundary of the actuators, while the secondary optimization takes the physical constraints into account. Additionally, an active-set method is introduced as a comparative allocation algorithm. The proposed KKT-based algorithm and active-set method are applied to a detailed vehicle model, which is built in CarSim combining with Simulink. The simulation under a double-lane-change test is carried out to evaluate the proposed algorithm. The results show that the KKT-based algorithm is able to find the global optimum and accurately allocate the generalized force. More importantly, it highly reduces the computational efforts, providing the potential for the real vehicle application.</t>
  </si>
  <si>
    <t>Kinetic modelling of anaerobic hydrolysis of solid wastes, including disintegration processes</t>
  </si>
  <si>
    <t>http://www.sciencedirect.com/science/article/pii/S0956053X14004966</t>
  </si>
  <si>
    <t>A methodology to estimate disintegration and hydrolysis kinetic parameters of solid wastes and validate an ADM1-based anaerobic co-digestion model is presented. Kinetic parameters of the model were calibrated from batch reactor experiments treating individually fruit and vegetable wastes (among other residues) following a new protocol for batch tests. In addition, decoupled disintegration kinetics for readily and slowly biodegradable fractions of solid wastes was considered. Calibrated parameters from batch assays of individual substrates were used to validate the model for a semi-continuous co-digestion operation treating simultaneously 5 fruit and vegetable wastes. The semi-continuous experiment was carried out in a lab-scale CSTR reactor for 15weeks at organic loading rate ranging between 2.0 and 4.7gVS/Ld. The model (built in Matlab/Simulink) fit to a large extent the experimental results in both batch and semi-continuous mode and served as a powerful tool to simulate the digestion or co-digestion of solid wastes.</t>
  </si>
  <si>
    <t>Laboratory model for design and verification of synchronous generator excitation control algorithms</t>
  </si>
  <si>
    <t>This paper presents a laboratory model of synchronous
 generator excitation system based on National Instruments cRIO real-time
 industrial controller. It was specially designed for development and
 verification of classical linear and modern nonlinear excitation control
 algorithms. Real-time Clarke and Park transformations were implemented
 on the FPGA for measurements of the generator load angle, voltages and
 currents in the generator dq-frame. Automatic voltage regulator (AVR)
 and power system stabilizer (PSS2A) were implemented and experimentally
 verified on an 83kVA synchronous generator. Tests of step changes for
 generator voltage and mechanical power references, and test of
 transmission line disconnection were conducted. Experimental results
 were compared to simulation results of the designed model in
 Matlab/Simulink.</t>
  </si>
  <si>
    <t>Laboratory Model of Thermal Plant Identification and Control**This work has also been supported by Slovenská, e-akadémia, n.o.</t>
  </si>
  <si>
    <t>http://www.sciencedirect.com/science/article/pii/S2405896316303536</t>
  </si>
  <si>
    <t>The real experiments play increasingly a big part in control education. We have been developing plants to be used in the classes for more than three decades. The thermo-opto-mechanical plant TOM1A represents one of the most successful products of this development. This paper presents ways of identification and control of a thermal channel of this plant. In our study programme on Automotive Mechatronics the thermo-opto-mechanical plants are firstly used in an introductory course on Automatic control to interact with basic problems of stability, performance and a plant identification.</t>
  </si>
  <si>
    <t>Laboratory setup with squirrel-cage motors for wind turbine emulation</t>
  </si>
  <si>
    <t>The paper presents a laboratory setup to be used as a wind
 turbine emulator. The emulator can be used for research investigation by
 reproducing the mechanical torque developed by a wind turbine for a
 given wind speed and angular velocity, thus driving an electrical
 generator in a similar way to a wind turbine. Ensuring repeatable
 testing conditions allows for comparison of different wind turbine
 control algorithms. In the presentad solution, the turbine torque is
 reproduced by an AC drive with a squirrel cage motor coupled with the AC
 generator on the common shaft. A frequency converter that controls the
 emulator motor operates in the torque control mode. The command for the
 converter, proportional to the emulated instantaneous turbine torque, is
 calculated as the output from a wind turbine mathematical model running
 in the real time on PC in the Matlab-Simulink environment. Experimental
 results recorded for standardized wind gusts are presented.</t>
  </si>
  <si>
    <t>Large scale photovoltaic array fault diagnosis for optimized solar cell parameters extracted by heuristic evolutionary algorithm</t>
  </si>
  <si>
    <t>This paper investigates the use of metaheuristic evolutionary
 algorithms to increase simulation accuracy of faulted large scale PV
 systems. The selected algorithm has been utilized innovatively to
 extract the internal parameters of the solar cell in fault conditions.
 PV power plants are subjected to faults and failures typically which
 requires fast and precise diagnosis. For large scale PV plant, fault
 diagnosis is expensive due shutdown periods and maintenance cost.
 Existing simulation based analysis in MATLAB/Simulink uses the
 predefined modules model without consideration of environmental factors
 such as aging effect and dust. This paper shows the added accuracy to
 the simulation results based on experimental extraction of PV modules.
 The developed model have been compared to experimental results and
 existing MATLAB model under normal and fault conditions.</t>
  </si>
  <si>
    <t>Life cycle assessment of forecasting scenarios for urban water management: A first implementation of the WaLA model on Paris suburban area</t>
  </si>
  <si>
    <t>http://www.sciencedirect.com/science/article/pii/S0043135415304061</t>
  </si>
  <si>
    <t>A framework and an associated modeling tool to perform life cycle assessment (LCA) of urban water system, namely the WaLA model, has been recently developed. In this paper, the WaLA model is applied to a real case study: the urban water system of the Paris suburban area, in France. It aims to verify the capacity of the model to provide environmental insights to stakeholder's issues related to future trends influencing the system (e.g., evolution of water demand, increasing water scarcity) or policy responses (e.g., choices of water resources and technologies). This is achieved by evaluating a baseline scenario for 2012 and several forecasting scenarios for 2022 and 2050. The scenarios are designed through the modeling tool WaLA, which is implemented in Simulink/Matlab: it combines components representing the different technologies, users and resources of the UWS. The life cycle inventories of the technologies and users components include water quantity and quality changes, specific operation (electricity, chemicals) and infrastructures data (construction materials). The methods selected for the LCIA are midpoint ILCD, midpoint water deprivation impacts at the sub-river basin scale, and endpoint Impact 2002+. The results of the baseline scenario show that wastewater treatment plants have the highest impacts compared to drinking water production and distribution, as traditionally encountered in LCA of UWS. The results of the forecasting scenarios show important changes in water deprivation impacts due to water management choices or effects of climate change. They also enable to identify tradeoffs with other impact categories and to compare several scenarios. It suggests the capacity of the model to deliver information for decision making about future policies.</t>
  </si>
  <si>
    <t>Light Tracking System for Teaching Laboratory Use</t>
  </si>
  <si>
    <t>http://www.sciencedirect.com/science/article/pii/S2405896317332275</t>
  </si>
  <si>
    <t>Hardware-in-the-Loop simulators for teaching laboratories are a useful aid to learning. Being able to provide complex demonstrators to all members of a class can be expensive and can take up a great deal of space. In this paper the design and evaluation of a custom bench top light tracking simulator is presented. The hardware used has been chosen to be inexpensive, compact and versatile. The integration with popular control software Simulink is demonstrated although the simulator is not limited to one particular program. The simulator is designed to help students develop their understanding of control theory and their application using common place hardware. The adjustment of parameters in real time is possible as well as programming of the unit in embedded mode. The simulator can be used in system identification modelling and also in basic and advanced controller development.</t>
  </si>
  <si>
    <t>Line follower simulator with fuzzy control</t>
  </si>
  <si>
    <t>A Matlab program to simulate the Line Following Robot was
 developed as a didactic tool to learn the theory of fuzzy control. The
 Simulink environment is used to model the dynamics of mobile and the
 fuzzy controller, and a Script is used to model the line form and the
 deviation of the mobile from the line. The Simulator allows evaluating
 the performance of Proportional-Derivative (PD) Fuzzy Control by tuning
 the parameters of the controller and the speed of mobile. The PD Fuzzy
 Control shows a little better performance compared with a Proportional
 Derivative control. Each wheel of the mobile is modeled as a first order
 dynamic system. The parameters of mobile as the distance between wheels,
 the position of the sensor can be modified easily.</t>
  </si>
  <si>
    <t>Linearized Longitudinal Dynamic Model for Tractor Cruise Control System</t>
  </si>
  <si>
    <t>https://doi.org/10.1145/3177457.3177493</t>
  </si>
  <si>
    <t>Lithium Battery SOC Estimation Based on Extended Kalman Filtering Algorithm</t>
  </si>
  <si>
    <t>Battery power detection has always been the core of the
 battery management system of electric vehicles, and the fast and
 accurate estimation of charged state can guarantee the safe operation of
 electric vehicles. This article is based on the electric car with iron
 phosphate lithium-ion battery PNGV model to complete the estimate of the
 lithium ion battery SOC, using Matlab Simulink module and simulation of
 the model. And it proves that PNGV model had higher precision. This
 system uses the extended kalman filter algorithm to estimate the charge
 state (SOC) of lithium battery and give the concrete implementation
 steps. Experimental simulation show that using the extended kalman
 filtering algorithm can rapidly estimate the charged state of
 lithium-ion batteries, the maximum error is about 4%, the average error
 is around 2%, can satisfy the accuracy of the battery management system
 needs.</t>
  </si>
  <si>
    <t>LMF-Based Control Algorithm for Single Stage Three-Phase Grid Integrated Solar PV System</t>
  </si>
  <si>
    <t>This paper proposes the use of a least mean fourth (LMF)-based
 algorithm for single-stage three-phase grid-integrated solar
 photovoltaic (SPV) system. It consists of an SPV array, voltage source
 converter (VSC), three-phase grid, and linear/nonlinear loads. This
 system has an SPV array coupled with a VSC to provide three-phase active
 power and also acts as a static compensator for the reactive power
 compensation. It also conforms to an IEEE-519 standard on harmonics by
 improving the quality of power in the three-phase distribution network.
 Therefore, this system serves to provide harmonics alleviation, load
 balancing, power factor correction and regulating the terminal voltage
 at the point of common coupling. In order to increase the efficiency and
 maximum power to be extracted from the SPV array at varying
 environmental conditions, a single-stage system is used along with
 perturb and observe method of maximum power point tracking (MPPT)
 integrated with the LMF-based control technique. The proposed system is
 modeled and simulated using MATLAB/Simulink with available simpower
 system toolbox and the behaviour of the system under different loads and
 environmental conditions are verified experimentally on a developed
 system in the laboratory.</t>
  </si>
  <si>
    <t>Load flow analysis in alternative tools using equations, physical and block diagrams</t>
  </si>
  <si>
    <t>This paper describes the load flow analysis and its solution
 in alternative tools using physical and block diagrams. Usually, each
 load flow problem is defined for one phase only and solved by the
 respective system of equations. Using the physical diagrams, load flow
 problems can be analyzed for all three phases by considering
 phase-to-phase and phase-to-earth couplings, which are normally included
 only into one-phase parameters. By this approach, more detailed outputs
 in the form of voltage magnitudes and phase angles in individual buses
 of the examined power system can be obtained. As the first alternative
 tool, simulation software DYNAST was selected due to its constantly
 growing libraries of network models and hence, with real potential for
 performing a broad variety of simulations in the field of power
 engineering. The second alternative tool examined is MATLAB Simulink.
 For comparison purposes, PowerWorld Simulator and SimEPS tools are used
 for providing highly accurate load flow solutions. Main goal of this
 paper is to evaluate the reliability of results and especially the
 benefits of modelling one- and three-phase load flow problems using
 physical diagrams.</t>
  </si>
  <si>
    <t>Local outlier factor-based fault detection and evaluation of photovoltaic system</t>
  </si>
  <si>
    <t>http://www.sciencedirect.com/science/article/pii/S0038092X18300707</t>
  </si>
  <si>
    <t>Aiming at monitoring photovoltaic (PV) systems, evaluating the degree of fault and locating the fault automatically under different outdoor conditions, this paper discusses a new procedure of fault detection and evaluation of fault degree of the PV system. For the PV array connected by PV modules in series and parallel, each string shares the same voltage. The value of current can be used to identify the underperformed strings. In addition, considering the non-stationary stochastic characteristics of current of PV strings, the local outlier factor (LOF) is applied to detect the fault in PV system by evaluating the deviation between the observed data and the whole data. Nevertheless, the LOF method is more suitable for large samples and the LOF value varies with the value of string current. Hence, the conventional LOF method is not suitable for evaluating the fault degree. In order to apply this method to different scale PV systems to detect the fault accurately and evaluate the fault degree, a modified algorithm is proposed in this study. The simulations and experiments based on the model of PV array in MATLAB/Simulink and the 10 kWp PV power plant built on the campus of Hohai University are implemented. The results of experiments reveal that the modified LOF has good performance in fault detection and fault degree evaluation in different scales of the PV systems.</t>
  </si>
  <si>
    <t>Longitudinal velocity estimation of an electric vehicle usind fuzzy logic as data fusion technique</t>
  </si>
  <si>
    <t>A longitudinal velocity estimation scheme is analyzed in this
 paper. Besides, its adaptation for being used in a rear-wheel drive
 (2WD) Electric Vehicle (EV) is evaluated. The velocity estimation is
 based on the fusion of the available measurements, which are the vehicle
 longitudinal acceleration and angular velocities on each wheel. The aim
 of this analysis is to obtain an accurate longitudinal-velocity
 estimation based on the knowledge of the weight of credibility that each
 sensor has at different operations points. Fuzzy logic is used as the
 information processing tool. In order to validate the strategy, a hybrid
 simulation platform is used, which involves CarSim software for the
 vehicle dynamic model simulation and Simulink to implement the data
 fusion strategy.</t>
  </si>
  <si>
    <t>Loss model based efficiency optimized control of brushless DC motor drive</t>
  </si>
  <si>
    <t>http://www.sciencedirect.com/science/article/pii/S0019057818304257</t>
  </si>
  <si>
    <t>Energy efficiency improvement of electrical motor drives has recently become a very interesting subject. Several methods have been proposed in the literature to improve the efficiency of permanent magnet synchronous machine (PMSM) with sinusoidal back-EMF. These methods are not precise and appropriate for brushless DC machine (BLDCM) with trapezoidal back-EMF. As a unique solution, this work introduces a flux controlled based loss minimization algorithm suitable for BLDCM that considers iron loss as well as influence of back-EMF harmonics; consequently promotes efficiency of machine. In this regard, the loss model of PMSM is extended based on multiple reference frame analysis to include back-EMF harmonics of BLDCM. As an advantage, proposed modified loss model does not require any additional data about the dimensions of machine that makes it suitable for industrial motor drive applications. The Proposed loss model is validated through experimental tests in different operating conditions. Afterward, by applying direct torque and indirect flux control of BLDCM as the control technique, d-axis current in the rotor reference frame is controlled to reduce the air gap flux and consequently iron loss of the machine. Finally, a procedure is presented to determine the optimum d-axis current which maximizes the efficiency. Effectiveness of proposed control system is evaluated using simulation results in MATLAB/Simulink and experimental results on a practical prototype. It is indicated that depending on the operating conditions, about 2% to 11% of efficiency improvement would be achieved in the proposed method.</t>
  </si>
  <si>
    <t>Low-voltage ride-through for PV systems using model predictive control approach</t>
  </si>
  <si>
    <t>This paper focuses on the use of model predictive control (M
 PC) to control a two-stage photovoltaic (PV) system in order to
 accomplish new grid code standards for low-voltage ride-through (LVRT).
 The PV system is composed by a DC/DC boost converter at the
 generator-side, followed by a two-level three-phase grid - tied
 inverter. The PV's voltage support function through reactive power
 injection is examined using the mentioned control technique, and a PV
 power-reference tracking system is implemented during the Voltage sag to
 avoid the activation of the overcurrent tripping mechanism. The system
 is modeled in Matlab/Simulink and PLECS in order to understand its
 operation, and to evaluate the effectiveness of the MPC proposed
 algorithm to fulfill LVRT requirements for PV Systems.</t>
  </si>
  <si>
    <t>Lyapunov Based Fast Terminal Sliding Mode Q-V Control of Grid Connected Hybrid Solar PV and Wind System</t>
  </si>
  <si>
    <t>This paper shows the effectiveness of adaptive terminal
 sliding mode control in grid connected hybrid solar PV and wind system
 for improvement in error tracking performance under different
 disturbances. Lead acid battery arrangement is made to support hybrid
 system. To analyze hybrid system, d-q axis circuit models are
 independently derived for both PMAC (Permanent Magnet AC) generator and
 inverter. An adaptive Lyapunov-based rapid terminal sliding mode control
 is superior over the traditional PI control because of its faster error
 tracking capability and robustness. Q-V-based inverter control is
 employed to interface single phase grid and the hybrid system. To
 substantiate the proposed theory a number of case studies have been
 conducted like parametric changes of converters, inverter and the
 changes occurring in the hybrid system. Experimental results of proposed
 control are obtained from a laboratory prototype of 250 W PMAC and 500W
 PV hybrid module with 100 ampere-hour battery system. Small-signal
 stability at different disturbance points are analyzed using dynamic
 simulations on MATLAB/Simulink.2014R(b). Real time controller is
 implemented through programming in Lab-VIEW on NI c-RIO 9082.</t>
  </si>
  <si>
    <t>Matching execution architecture models with functional models to analyze the time performance of CPS systems</t>
  </si>
  <si>
    <t>Models are used in cyber-physical systems to improve the
 quality of the system and its development process by early validation
 and verification, using simulation, synthesis, and model-checking.
 Control algorithms are often specified and developed using Simulink
 models, with the limitation that the model is abstracted from the
 execution platform, with its computation and communication delays, and
 the generated code is meant to be executed in a single core. We propose
 a model-driven approach and tool support to specify the execution
 platform, the software and message implementation of synchronous models,
 and enable correct deployment and/or the evaluation of the impact of the
 delays of the selected platform on the system performance.</t>
  </si>
  <si>
    <t>Mathematical model development for faults simulation in current-source PWM inverters</t>
  </si>
  <si>
    <t>Despite of remarkable technological achievements reached in
 power electronics (both for devices and circuits) faults remains
 inevitable, being the main cause of power systems interrupts and
 failures. In the last decade the fault problem in power electronics has
 been investigated with more attention both from theoretical and
 experimental point of view. Following these trends, this paper is
 focused to introduce a novel mathematical model specially developed for
 simulation of faults in current-source inverters (CSIs) operating in
 high reliability servo-drive applications. By approaching a generalized
 fault-tolerant model development, it has been designed a CSI model able
 to simulate both unfaulty and faulty conditions when one or more power
 electronic devices fails in operation. In this way the drawback of
 building a separately model and a separately simulation program for each
 operation mode (both for unfaulty and faulty states) has been
 eliminated. The generalized model has been validated via careful
 computer-aided simulations in Matlab/Simulink software environment. In
 order to compare the obtained results in different failure states
 various faulty-state power converter architectures has been considered,
 their operating conditions being tested in a servo-drive application.</t>
  </si>
  <si>
    <t>Mathematical Modeling of a Electric Power Network Segment of Ijuí using the Pi Model</t>
  </si>
  <si>
    <t>This paper presents the mathematical modeling of a power
 transmission line of a primary distribution network segment of a power
 distribution company from Ijuí city, RS, using real data. The Pi model
 was used for the mathematical modeling of the system, and a curve fit to
 describe the load profile of the modeled segment was also performed. Pi
 model describes the behavior of a power transmission line considering
 the resistance, the capacitance, and the inductance of the cable, the
 voltage, the current, and the load of the power network. Computational
 simulations of the Pi model were performed in the algebraic and
 numerical computation software Matlab using the Simulink Simscape tool
 that enables the modeling of physical systems. Experimental data set was
 obtained through the installation of power monitoring equipments in the
 medium voltage network of the power distribution company. Simulations
 results showed that the Pi model capture the characteristics of this
 system with accuracy, presenting error lower than 5%.</t>
  </si>
  <si>
    <t>Mathematical modelling and investigation of reduced order induction motor drive system</t>
  </si>
  <si>
    <t>This project presents a platform for research in digital
 simulation applications which are on the way to replace the partial
 scale or full scale validation requirement of physical systems. The
 modeling of inverter fed electric drive has been done and the results
 have been simulated. In this topology, the inverter is coupled with the
 induction machine and solved symbolically in MATLAB/SIMULINK.
 Simultaneously a reduced order model has also been developed and modeled
 using the same graphic user interface. This project intends to provide
 an accurate comparison of the two models, their industrial applications
 as well as their research applications. Interfacing of Simulations can
 also be done with industrial controllers, which saves huge economic cost
 and allowing an economic tool for testing of drive controller and
 offering the flexibility require to simulate machine in every power
 range. The validation of proposed algorithm and models has been done in
 the MATLAB environment. Evaluation is done on the basis of accuracy,
 zero crossing and step size where the performance and working of
 electric dive system is observed.</t>
  </si>
  <si>
    <t>MATLAB and Simulink-based controlled electric drive software development</t>
  </si>
  <si>
    <t>The scope of this paper is to present the MATLAB and
 Simulink-based controlled electric drive software development. The
 modeling process focused on to optimize space vector pulse-width
 modulation (SVPWM) algorithm, and to prevent the discovered flux and
 torque errors in direct flux and torque controlled (DTC) systems, which
 will be detailed. To achieve these requirements, advanced offline data
 processing programs were developed, which highly simplified the
 evaluation of the output signals and which also helped to discover the
 relations between them.</t>
  </si>
  <si>
    <t>MATLAB Function Based Approach to FOC of PMSM Drive</t>
  </si>
  <si>
    <t xml:space="preserve">no
</t>
  </si>
  <si>
    <t>In this study, modeling and simulation of a speed sensored
 field-oriented control (FOC) of a permanent magnet synchronous motor
 (PMSM) drive is developed by using MATLAB Function blocks in
 MATLAB/Simulink. This method allows easier algorithm and software
 development stages for experimental studies compared to the classical
 block diagram approach. The superiority of the method over commonly used
 Code Generation" tools is also emphasized. First a MATLAB/Simulink</t>
  </si>
  <si>
    <t>Matlab/Simulink model of photovoltaic modules/strings under uneven distribution of irradiance and temperature</t>
  </si>
  <si>
    <t>Quite often PV modules operate in mismatch conditions, that
 are caused by: technology, design, installation and operative
 conditions. As far as the operative conditions are concerned, shading
 mainly causes uneven distribution of irradiance on PV cells, in turn
 shading creates not uniform distribution of temperature on the PV
 modules. There are also situation where the uneven distribution of
 temperature is a design input such as in the solar hybrid
 photovoltaic/thermal (PV/T) system. In this context a Matlab/Simulink
 model of a PV array able to cope with these problems has been developed.
 The model has been tested both numerically and experimentally. Finally
 an application of this tool to the analysis of a PV/T system is reported
 and discussed. The evaluation of power losses is used to choose an
 optimal design of a PV/T system.</t>
  </si>
  <si>
    <t>MATLAB/Simulink-Based Electromagnetic Transient-Transient Stability Hybrid Simulation for Electric Power Systems with Converter Interfaced Generation</t>
  </si>
  <si>
    <t>This paper introduces a Hybrid Electromagnetic Transient
 (EMT)-Transient Stability (TS) simulation method implemented in the
 MATLAB/Simulink environment for modeling and simulation of power
 electronic based power systems. The hybrid simulation technique suitably
 captures accuracy of EMT simulation and efficiency of TS simulation,
 therefore adequately representing the behavior of power systems with
 high penetration of converter interfaced generation. In order to foster
 the interaction between the EMT and TS simulation in MATLAB/Simulink, an
 interface algorithm is designed. A case study has been carried out based
 on the IEEE 9-bus system, which is modified to integrate a solar PV
 plant. The simulation performance of the hybrid model is evaluated and
 compared with the benchmark full EMT model, in terms of accuracy and
 efficiency. The study results demonstrate the competence of the
 presented hybrid simulation technique.</t>
  </si>
  <si>
    <t>Maximum power point tracking controller using P and O algorithm for solar PV array on FPGA</t>
  </si>
  <si>
    <t>The electrical circuit modelling of a photovoltaic module and
 the implementation MPPT controller on Field Programmable Gate Array
 (FPGA) is investigated in this article. The maximum power point location
 is always unknown at any instant from the PV cells thus necessitate the
 design of locating this maximum point using some controller. The widely
 used P and O algorithm is implemented on FPGA system. The design have
 been written in VHDL language and its simulation is done using Quartus
 II VHDL tools. Further, the VHDL-modules have also been simulated,
 synthesized and tested using ModelSim Altera Quartus II. The same
 algorithm is implemented on generalized PV model developed in MATLAB
 Simulink software and the outputs are compared with that of Altera. It
 has been carefully observed that we can satisfactorily extracted the MPP
 from both the system. The system is further evaluated for different
 insolation and ambient Temperature in order to analyze the various
 outputs in these conditions. Simulation results validated the proposed
 implementation of MPPT algorithm using VHDL program in FPGA.</t>
  </si>
  <si>
    <t>Maximum power point tracking for photovoltaic power based on the improved interleaved boost converter</t>
  </si>
  <si>
    <t>As the core of controller of the maximum power point tracking
 (MPPT) for photovoltaic power, DC-DC converter influence the system's
 stability. An improved interleaved boost converter(IIBC) is proposed in
 this paper. Based on Matlab/Simulink model and simulation, an
 experimental comparison study has been investigated between the IIBC,
 the simple boost converter(SBC) and the traditional interleaved boost
 converter(TIBC). The IIBC could reduce the output voltage ripple,
 amplitude of variation and the voltage stress of the switches. The IIBC
 converter could select switches of low voltage and high level to reduce
 the loss of the circuit and is suitable in photovotaic power. Research
 and program MPPT algorithm by the incremental conductance method with
 variable step size based on the new converter.</t>
  </si>
  <si>
    <t>MC-DS-CDMA pseudo-noise acquisition algorithm research using computer model</t>
  </si>
  <si>
    <t>The goal of the study is to experimentally research a
 pseudo-noise sequence acquisition method for multi-carrier communication
 systems MC-DS-CDMA, that allows for low hardware requirements and able
 to operate in low-quality channels. The way of achieving this lies in
 using a specially developed in Simulink computer model of algorithm.
 Achieved results are show high efficiency of the considered acquisition
 method in contrast to sequential search method. The proposed algorithm
 can be used in multicarrier systems for acquisition of aperiodic
 pseudo-noise sequences in wireless public networks and in military
 communication networks.</t>
  </si>
  <si>
    <t>Method of the accelerated verification of ECC (Error — Correcting codes) codecs by means of Simulink/Matlab packet</t>
  </si>
  <si>
    <t>Nowadays there are a lot of software packets for simulation,
 modeling, debugging of hardware module description. However there are
 some issues related with functional testing of the algebraic blocks and
 algorithms. In case of comparison the designed algorithm with reference
 one we need a wide library of well-known proven models. MatLab packet
 has the large library of many famous algorithm models rather than other
 simulators. Another approach is to design own testbenches with proven
 software algorithm implementation, but sometimes it can be very
 difficult. This article describes a method of statistic analysis during
 the error-correcting codes decoding by the codecs with designed hardware
 by means Simulink/Matlab library elements and its interaction with SAD
 (System of automatic design) for hardware simulation. For accelerating
 the offered approach it is supposed the cross-platform modeling using
 evaluation board with FPGA. This method decreases in order statistic
 analysis time of error-correcting capability compared with this analysis
 by means of PC only. Also the model of non-binary symbol noise for
 Reed-Solomon codecs is proposed.</t>
  </si>
  <si>
    <t>Minimization of Battery Pack Imbalance of Electric Vehicles Using Optimized Balancing Parameters</t>
  </si>
  <si>
    <t>Battery, one of the key components of developing electric
 vehicle (EV) technology, has a great significance in the adoption of
 EVs. The battery packs consist of several cells connected in series and
 parallel according to the operating voltage and required capacity.
 Imbalances between serially connected cells are frequently encountered,
 although cell balancing between parallel connected cells is not a common
 concern. Batteries are often equipped with balancing systems to prevent
 the imbalances, which reduces the available capacity and lifetime of the
 battery. This paper presents a comparative analysis for passive
 balancing method by considering Particle Swarm Optimization (PSO) and
 Genetic Algorithm (GA) to acquire the optimal timing of
 enabling/disabling the balancing current to minimize imbalance of cells
 of the EV battery. In order to perform the balancing operation, the cell
 voltages are continuously monitored by the controller unit. Cells with
 lower voltages are detected evaluating the average voltage of the cells,
 balancing resistor switches of the rest are operated. In the optimal
 timing of enabling/disabling the balancing current, the minimum
 imbalance is determined as the cost function for PSO and GA. In the
 proposed study, a battery pack consisting of 16 series cells is modeled
 by using MATLAB/Simulink. The nominal capacity and voltage of each cell
 are 108 Ah and 3.7 V, respectively. The performance of the proposed
 system is validated.</t>
  </si>
  <si>
    <t>MOBATSim: MOdel-Based Autonomous Traffic Simulation Framework for Fault-Error-Failure Chain Analysis</t>
  </si>
  <si>
    <t>http://www.sciencedirect.com/science/article/pii/S2405896319304100</t>
  </si>
  <si>
    <t>Safety analysis is an important topic affecting many different domains in engineering. As one of the most safety-critical domains, the automotive sector needs tools and techniques to assess the safety of individual vehicles as well as the traffic as a whole. A new simulation framework, MOBATSim, is presented where simulation-based fault injection is used to assess the safety of autonomous driving systems on component, vehicle, and traffic levels. The simulation framework is designed in MATLAB Simulink and provides the building blocks for modeling various driving scenarios including the urban environment map and waypoints for vehicles. It is based on autonomous vehicle models which are extended with fault injection models. Several types of faults can be injected during the simulation runtime, and the outputs can be examined to verify the safety criteria, specified by the user. MOBATSim supports full fault-error-failure chain analysis and is capable of revealing the relationships between component faults and failures on the vehicle and traffic levels. An illustrative case study shows the analysis of safety criteria violations caused by particular low-level sensor faults in a user-defined driving scenario.</t>
  </si>
  <si>
    <t>Model based PID tuning of Antenna Control System for tracking of Spacecraft</t>
  </si>
  <si>
    <t>Proportional, Integral and Derivative (PID) Controller are
 widely used in tracking mechanism of spacecraft. PID controller
 popularity is attributed to its simplicity but optimum tuning of PID
 parameters is a complicated process. Computational techniques and
 control theory can be highly useful for tuning the PID constants.
 Antenna Control Servo System (ACSS) is used for continuous tracking of
 spacecraft during launch phase and on orbit phase. System performance
 can be easily evaluated and improved using simulations if mathematical
 model of system is known. Classical approach of physical modeling of
 system using lumped parameters is tedious and time consuming, moreover
 many parameters of system are not known for developing the model. The
 paper introduces a novel approach of developing mathematical model of
 ACSS from time domain test data using computational techniques. System
 Identification tool of MATLAB is used for estimating the model which is
 faster and flexible. Random data is generated in position control loop
 both in azimuth and elevation axis separately and taken for modeling.
 The antenna control system model is developed from test data of system
 logged with 0.2s sampling time. The transfer function is obtained
 between the servo amplifier output current and antenna angular velocity.
 Model is estimated as first order with zero order hold. Convergence
 criteria of the model are verified to ascertain model validity. Separate
 models are developed for azimuth motor1, azimuth motor2, elevation
 motor1 and elevation motor2 from respective motor data. 4 simulation
 schematics are developed in SIMULINK, for each motor separately. Each
 one comprises of estimated model (current to velocity transfer
 function), servo amplifier model, PID controller logic with velocity
 limiter, acceleration limiter and anti-windup logic. Simulations are
 carried out in SIMULINK for studying closed loop behavior of each motor
 separately with known PID coefficients. The simulated results are then
 compared with actual antenna system response using same PID coefficients
 and performance is evaluated. Step response, ramp response and sine wave
 response of each motor is analyzed in simulation model. The paper
 concludes with the significance and future work scope of this research
 work.</t>
  </si>
  <si>
    <t>Model based temperature controller development for water cooled PEM fuel cell systems</t>
  </si>
  <si>
    <t>http://www.sciencedirect.com/science/article/pii/S036031991402850X</t>
  </si>
  <si>
    <t>PEM (proton exchange membrane) fuel cell operation necessitates thermal management to satisfy the requirements of safe and efficient operation by keeping the temperature within a certain range independent of varying load conditions. Heat generation within the fuel cell changes according to the power delivered from the stack, requiring a dynamic control system to remove this excess heat and maintain the desired stack temperature. In this study, a closed loop water circulation strategy is considered and evaluated for cooling a 3 kW PEM fuel cell. The cooling system consists of a water circulation pump and a radiator coupled to a fan, integrated with the fuel cell stack. A first principles based model is developed for the integrated cooling system through an energy balance containing the relevant terms. A sequence of dynamic tests is performed on the cooling system to identify the parameters appearing in the model developed. The resulting semi-empirical model is used to evaluate possible control strategies managing the cooling loop. Three specific strategies are analyzed and the performances of these controllers are evaluated in terms of stack temperature, integral time weighted absolute error (ITAE) and the parasitic energy requirements. Minimizing fan usage with an on/off controller while keeping the pump voltage as a continuously manipulated variable through a feedback PI (proportional–integral) controller delivers the best results. The MATLAB-SIMULINK® platform is used in the development and implementation of the models and controllers. In our strategy, the characterization of the cooling loop is physically de-coupled from the development of the fuel cell stack – allowing for the evaluation of candidate equipment and algorithms prior to the fuel cell stack being available, which is often the case during prototype development.</t>
  </si>
  <si>
    <t>Model based verification and validation of digital controller performance of a developmental aero gas turbine engine</t>
  </si>
  <si>
    <t>The verification and validation of Digital Controller
 performance for a developmental aero engine is achieved through a series
 of tests, analysis and demonstrations at subsystem level, control system
 level and finally at aero engine integration level including the ground
 runs, flight trails. The paper deals with the development of a real-time
 Controller-In-The-Loop Simulation (CILS) platform to verify and validate
 the digital controller performance. The CILS built with MATAB /Simulink
 software, along with tools like Real Time Workshop (RTW) and xPC Target
 has been commissioned to provide a highly interactive real-time
 environment for modeling, simulation and analyzing multi-domain,
 multi-model dynamical systems. The real-time performance capability of
 the CILS has been demonstrated considering a case study of a typical
 Compressor Variable Geometry (CVG) position control loop involving plant
 modelling, analysis and prototyping. Further the validation of CVG
 control loop performance has been carried out on a developmental aero
 engine.</t>
  </si>
  <si>
    <t>Model Free Speed Control of Spark Ignition Engines</t>
  </si>
  <si>
    <t>An internal combustion engine involves thermodynamic
 processes, fluid, mechanics and chemical reactions resulting in complex
 and non-linear dynamic models. Using such a model for a spark ignition
 (SI) engine implemented in Simulink, in this paper a control system
 based on an intelligent proportional (iP) controller has been developed
 to control a desired engine speed in response to transient load changes.
 By means of the Model Free Control (MFC) methodology, the iP controller
 was built and the proportional tuning parameter has been determined to
 fulfill the stability of the control system. The iP controller
 performances were evaluated through simulation in comparison with a PI
 algorithm considering an engine-driven generator used in a series hybrid
 car architecture for which the load torque given by city and US06 cycles
 operation was taken into account. The simulation results show the
 feasibility of the model free control strategy.</t>
  </si>
  <si>
    <t>Model Predictive Control Based On Cuckoo Search Algorithm of Interleaved Parallel Bi-directional DC-DC Converter</t>
  </si>
  <si>
    <t>In order to improve the response speed and reliability of the
 interleaved parallel bi-directional DC-DC converter, a constrained model
 predictive control(MPC) based on cuckoo search algorithm is proposed.
 Firstly, take the buck mode for example, the predictive model is
 established according to the equivalent circuit model of the converter
 under different two switch states. Then the cost function is built to
 evaluate the performance of the converter. Otherwise, the cuckoo search
 optimization algorithm is introduced and used to solve model predictive
 control optimization problem so that the speed solution was improved.
 Finally, the simulation was carried out by MATLAB/Simulink and the
 results of the model predictive control, PI control was analyzed and
 compared. The simulation result show that the CS-MPC converter has
 better dynamic response performance and steady state performance, and
 the algorithm is feasible and effective.</t>
  </si>
  <si>
    <t>Model predictive control for single phase active power filter using modified packed U-cell (MPUC5) converter</t>
  </si>
  <si>
    <t>http://www.sciencedirect.com/science/article/pii/S0378779619304584</t>
  </si>
  <si>
    <t>In this paper, a modified packed U-cell five-level inverter (MPUC5) with Model predictive control (MPC) strategy is proposed for a single phase active power filter (APF) application, which is applied to eliminate harmonic current and compensate reactive power at the point of common coupling (PCC), caused by local non-linear loads connected to the grid. The MPUC inverter configuration consists of numerous DC-link capacitors which should be balanced. In this context, a new model predictive control (MPC) has been designed and implemented to ensure the voltage balancing for the DC-link capacitors, and generate five-level voltage by using six active switches in addition to inject a harmonic current into the grid. For APF application, the inverter should be able to provide the requested reactive power at the PCC and ensure high power factor correction. In order to examine and evaluate the performance of the proposed MPC technique for APF application using 5-level MPUC inverter, a complete simulation model is developed using Matlab/Simulink™ environment and verified through real-time hardware in the loop (HIL) system. The obtained results prove the good performance of the proposed control technique in terms of DC-link capacitors balancing, harmonic current content and power quality enhancement.</t>
  </si>
  <si>
    <t>Model Predictive Control for Three-Level Four-Leg Flying Capacitor Converter Operating as Shunt Active Power Filter</t>
  </si>
  <si>
    <t>This paper presents the new implementation of the finite
 control states set model predictive control (FS-MPC) applied to
 three-level four-leg flying capacitor converter (FCC) operating as a
 shunt active power filter (SAPF). The three main issues regarding the
 algorithm development are described and the solutions are proposed. The
 first is addressed to modeling of the four-wire system, which for
 simplification is based on wire-to-wire voltage equations. The second
 relates to the control of FCC by MPC, i.e., a proper interpretation of
 the FCC switching states and control of flying capacitor (FC) voltages,
 which was moved from the prediction loop. Finally, the system
 restriction regarding undesirable switching states' transitions is
 explained and the solution is presented. The control performance was
 tested in the simulation model in MATLAB-Simulink and validated
 experimentally by measurements on the 10-kVA FCC laboratory setup.</t>
  </si>
  <si>
    <t>Model Predictive Control Method of Torque Ripple Reduction for BLDC Motor</t>
  </si>
  <si>
    <t>The commutation torque ripple of a brushless dc motor (BLDCM)
 in a six-step driving mode generates vibration noise. To minimize the
 commutation torque ripple of the BLDCM, this article analyzes the cause
 of torque ripple and establishes the model of torque ripple suppression
 by using the phase current predictive method based on the trapezoidal
 back electromotive force (EMF). In addition, based on the prediction
 model of the non-commutation phase current, the pulsewidth modulation
 model predictive control (PWM-MPC) algorithm is proposed. By changing
 the duty cycle with prior evaluation, the predictive control avoids
 commutation current hopping, thereby reducing torque ripple during
 commutation. This control approach is more accessible to be implemented,
 because it does not require changing the topology of the motor driving
 circuit. Simulation models of the proposed control scheme constructed in
 the MATLAB/Simulink environment are given, compared with the
 conventional square-wave driving method. Moreover, experiments are
 performed to verify the feasibility. The output torque during
 experiments is transmitted to the computer software through the torque
 transducer. Compared with the traditional driving methods, the
 simulation and experimental results show that the proposed novel
 algorithm in this article could suppress the torque ripple efficiently.</t>
  </si>
  <si>
    <t>Model Predictive Control of a Ball and Plate laboratory model</t>
  </si>
  <si>
    <t>The papers presents an implementation of the predictive state
 space control algorithm, called Model Predictive Control (MPC). This
 control algorithm is verified on the Ball and Plate laboratory model,
 called B&amp;P_KYB, for the reference trajectory tracking. The control
 algorithm is first verified using the derived nonlinear simulation model
 in Matlab/Simulink. Since simulation results are acceptable, an
 experiment is realized on the real laboratory model. The results of the
 experiment are demonstrated as the time response of the ball position
 and the voltage.</t>
  </si>
  <si>
    <t>Model Predictive Control of Grid-Connected Inverters for PV Systems With Flexible Power Regulation and Switching Frequency Reduction</t>
  </si>
  <si>
    <t>This paper presents a model predictive direct power control
 strategy for a grid-connected inverter used in a photovoltaic system as
 found in many distributed generating installations. The controller uses
 a system model to predict the system behavior at each sampling instant.
 The voltage vector that generates the least power ripple is selected
 using a cost function and applied during the next sampling period; thus,
 flexible power regulation can be achieved. In addition, the influence of
 a one-step delay in the digital implementation is investigated and
 compensated for using a model-based prediction scheme. Furthermore, a
 two-step horizon prediction algorithm is developed to reduce the
 switching frequency, which is a significant advantage in higher power
 applications. The effectiveness of the proposed model predictive control
 strategy was verified numerically by using MATLAB/Simulink and validated
 experimentally using a laboratory prototype.</t>
  </si>
  <si>
    <t>Model Predictive Control of Single-phase Four-level Hybrid-clamped Converters</t>
  </si>
  <si>
    <t>The four-level hybrid-clamped converter is considered as a new
 multilevel converter, which is widely applied in AC motor driver systems
 and distributed generation systems. Model predictive control (MPC) has
 been widely utilized in multi-level converters due to easily including
 different control targets in the cost function of MPCs. To effectively
 control single-phase four-level hybrid-clamped converters, an optimized
 model predictive control algorithm has been presented in the paper. The
 steady-state and dynamic performances of the converter have been
 evaluated in Matlab/Simulink, the simulated results show the converter
 owns good steady-state performance and fast dynamic response with the
 proposed MPC algorithm, which verifies the effectiveness of the proposed
 MPC algorithm.</t>
  </si>
  <si>
    <t>Model predictive-based shunt active power filter with a new reference current estimation strategy</t>
  </si>
  <si>
    <t>This study presents a new reference current estimation method
 using proposed robust extended complex Kalman filter (RECKF) together
 with model predictive current (MPC) control strategy in the development
 of a three-phase shunt active power filter (SAPF). A new exponential
 function embedded into the RECKF algorithm helps in the estimation of in
 phase fundamental component of voltage (vh) at the point of common
 coupling considering grid perturbations such as distorted voltage,
 measurement noise and phase angle jump and also for the estimation of
 fundamental amplitude of the load current (ih). The estimation of these
 two variables (vh, ih) is used to generate reference signals for MPC.
 The proposed RECKF-MPC needs less number of voltage sensors and resolves
 the difficulty of gain tuning of proportional-integral (PI) controller.
 The proposed RECKF-MPC approach is implemented using MATLAB/SIMULINK and
 also Opal-RT was used to obtain the real-time results. The results
 obtained using the proposed RECKF together with different variants of
 Kalman filters (Kalman filter (KF), extended KF (EKF) and extended
 complex KF (ECKF)) and PI controller are analysed both in the steady
 state as well as transient state conditions. From the above
 experimentation, it was observed that the proposed RECKF-MPC control
 strategy outperforms over PI controller and other variants of Kalman
 filtering approaches in terms of reference tracking error, power factor
 distortion and percentage total harmonic distortion in the SAPF system.</t>
  </si>
  <si>
    <t>Model-Based Multiobjective Evolutionary Algorithm Optimization for HCCI Engines</t>
  </si>
  <si>
    <t>Modern engines feature a considerable number of adjustable
 control parameters. With this increasing number of degrees of freedom
 (DoFs) for engines and the consequent considerable calibration effort
 required to optimize engine performance, traditional manual engine
 calibration or optimization methods are reaching their limits. An
 automated and efficient engine optimization approach is desired. In this
 paper, interdisciplinary research on a multiobjective evolutionary
 algorithm (MOEA)-based global optimization approach is developed for a
 homogeneous charge compression ignition (HCCI) engine. The performance
 of the HCCI engine optimizer is demonstrated by the cosimulation between
 an HCCI engine Simulink model and a Strength Pareto Evolutionary
 Algorithm 2 (SPEA2)-based multiobjective optimizer Java code. The HCCI
 engine model is developed by Simulink and validated with different
 engine speeds (1500-2250 r/min) and indicated mean effective pressures
 (IMEPs) (3-4.5 bar). The model can simulate the HCCI engine's indicated
 specific fuel consumption (ISFC) and indicated specific hydrocarbon
 (ISHC) emissions with good accuracy. The introduced MOEA optimization is
 an approach to efficiently optimize the engine ISFC and ISHC
 simultaneously by adjusting the settings of the engine's actuators
 automatically through the SPEA2. In this paper, the settings of the HCCI
 engine's actuators are intake valve opening (IVO) timing, exhaust valve
 closing (EVC) timing, and relative air-to-fuel ratio $\lambda$. The
 cosimulation study and experimental validation results show that the
 MOEA engine optimizer can find the optimal HCCI engine actuators'
 settings with satisfactory accuracy and a much lower time consumption
 than usual.</t>
  </si>
  <si>
    <t>Model-Based Parallelizer for Embedded Control Systems on Single-ISA Heterogeneous Multicore Processors</t>
  </si>
  <si>
    <t>This paper presents a model-based parallelization approach for
 embedded systems on single instruction set architecture (ISA)
 heterogeneous multicore processors, wherein the core assignment of
 Simulink blocks is determined based on the control design constraints
 and characteristics of single-ISA heterogeneous multicore processors.
 The proposed method first groups blocks hierarchically and forms tens of
 top-level clusters that contain blocks of the same attribute. For these
 clusters, a mixed-integer linear programming (MILP) formulation
 determines the core assignment solution considering load balancing and
 minimization of inter-core communication across cores with different
 performance. Finally, each top-level cluster is assigned to cores on
 multicore processors based on the core assignment solution from the MILP
 formulation and expanded to the block level by the block dependency. We
 evaluate the proposed approach by generating parallel code on a
 single-ISA heterogeneous multicore processor to determine its
 effectiveness.</t>
  </si>
  <si>
    <t>Model-based real-time power flux estimator for the ITER first wall</t>
  </si>
  <si>
    <t>http://www.sciencedirect.com/science/article/pii/S0920379618306094</t>
  </si>
  <si>
    <t>The actively cooled technology used for the plasma facing components demands monitoring and control of heat flux on ITER first wall (FW) panels. Intense heat loads are predicted on the FW, even well before the burning plasma phase. Thus, a real-time (RT) FW heat load control system is mandatory from early plasma operation of the ITER tokamak. As a first step into this development, the paper presents a control oriented model, based on the RT equilibrium reconstruction for the ITER plasma control system. The paper discusses the model based approach and reports the Matlab/Simulink implementation of the algorithm. Key aspects of system integration and testing are reported, leading to the verification of the system in a RT environment.</t>
  </si>
  <si>
    <t>Model-based testing methodology using system entity structures for MATLAB/Simulink models</t>
  </si>
  <si>
    <t>https://doi.org/10.1177/0037549716656791</t>
  </si>
  <si>
    <t>Model-Implemented Hybrid Fault Injection for Simulink (Tool Demonstrations)</t>
  </si>
  <si>
    <t>https://doi.org/10.1007/978-3-030-23703-5\_4</t>
  </si>
  <si>
    <t>Modeling and Analysis of 802.11p Physical Layer for V2X Connected Transport Systems Considering Harsh Operating Conditions and HW Device Performance</t>
  </si>
  <si>
    <t>Intelligent driving is a promising area for increased safety
 and comfort. Vehicular communication is an essential part to build such
 systems. This paper describes the modelling and the implementation of
 the IEEE 802.11p Physical (PHY) Layer to determine its reliability for
 vehicle-to-everything (V2X), and particularly vehicle-to-vehicle (V2V),
 communications in the automotive field. A Matlab/Simulink simulation is
 carried out to analyze not only the baseband processing of the
 transceiver, but also the RF hardware part, the physical channel in
 different operating conditions and environments, and all the main
 impairments and sources of interferences/noise. The transceiver model
 consists of three parts, the transmitter, the receiver and the
 intermediate channel block. The model can be used to explore the
 performance (bit-rate, successfully delivered packet-rate, latency,..)
 of V2X links in different conditions (line-of-sight, non-line-of-sight),
 and environments (urban, suburban, rural and highway), considering
 single-hop or multi-hop networking, and allowing also dynamically
 changing the channel characteristics, or even using different modulation
 and coding schemes and physical transmission parameters. To assess the
 proposed V2X simulation tool, the simulation results are compared to the
 theoretical performance and to experimental results, obtained using the
 NEC LinkBird-MX C2X device. The proposed simulation tool can be useful
 to study the impact of vehicles distance, speed and operating scenario
 on the reliability of the communication system, once fixed the hardware
 apparatus, or to specify the performance of the hardware components
 needed to ensure a given V2X communication performance.</t>
  </si>
  <si>
    <t>Modeling and centralized sliding mode control of a two-flexible-link robot</t>
  </si>
  <si>
    <t>In many applications, the use of slender and light flexible
 structures has increased due to the requirement of more efficient
 structures. One objective of this work is to generate an approximated
 model of a two flexible-link robot for control purposes, which includes
 rotational actuators, piezoelectric actuators, and different kinds of
 sensors (acceleration and deformation). The model is obtained under a
 classical mechanics approach: Lagrange Euler energy balance. The model
 of the actuators is also included. Some parts of the resulting model
 involving integral terms are calculated using symbolic programming
 software, whereas other parts are implemented and calculated dynamically
 during simulation. The model of the two flexible-link robot is
 simplified for the controller calculation. The resulting model is
 simulated in Matlab/Simulink. The second objective is to develop a MIMO
 joint tracking and active vibration sliding mode controller. The values
 required for the implementation of the controller are obtained from the
 formulated models. Experimental results show the effectiveness of the
 proposed controllers.</t>
  </si>
  <si>
    <t>Modeling and control of grid connected intelligent hybrid photovoltaic system using new hybrid fuzzy-neural method</t>
  </si>
  <si>
    <t>http://www.sciencedirect.com/science/article/pii/S0038092X16000098</t>
  </si>
  <si>
    <t>Photovoltaic (PV) system has non-linear current–voltage characteristics that generates maximum power at only one particular operating point. Irradiance and temperature variations have important role to affect the maximum power point (MPP). Diverse techniques have been introduced for tracking the MPP based on the offline and online methods. In this paper, in order to capture the maximum power, hybrid fuzzy-neural method is applied in PV system. Three case studies have implemented to show the effectiveness and superiority of the proposed method. It can be found that the hybrid fuzzy-neural controller can provide good dynamic operation, faster convergence speed, less oscillations of operating point around MPP, it tracks global maxima under different condition effectively than conventional methods. Operating point will not vary too much from MPP under quickly changing atmospheric condition and it is more effective and efficient as well as the average tracking efficiency of the hybrid fuzzy-neural is incremented by approximately two percentage points in comparison of the conventional methods. Detailed mathematical model and a control approach of a three-phase grid-connected intelligent hybrid system have proposed using Matlab/Simulink.</t>
  </si>
  <si>
    <t>Modeling and controller design by sliding-mode control for refueling boom</t>
  </si>
  <si>
    <t>Modeling of refueling boom is based on boom refueling
 experiment platform. Firstly, the dynamic model of refueling boom is
 established by studying the air refueling system, but it is difficult to
 investigate the stability of the system with the characteristics of
 multi-input and multi-output (MIMO), strong coupling and nonlinear.
 Secondly, the nonlinear kinetic equation is linearized based on the
 small perturbation theory and then decoupled by the state feedback. As
 we know, the sliding mode control algorithm has the advantages of strong
 robustness and dynamic performance, so an exponential reaching
 sliding-mode control law is proposed based on the variable structure
 control theory and Lyapunov stability theory in this paper. Finally, a
 simulation work in Matlab/Simulink toolbox is carried out to validate
 the control law, and the results show that the designed control law
 achieves good control performance and can satisfy the control
 requirement.</t>
  </si>
  <si>
    <t>Modeling and dual loop sliding mode control of a two flexible-link robot to reduce the transient response</t>
  </si>
  <si>
    <t>In many applications, the use of slender and light flexible
 structures has increased due to the requirement of more efficient
 structures. One objective of this work is to generate a model of a
 two-flexible-link robot for control purposes, which includes rotational
 actuator, piezoelectric actuators, different kind of sensors
 (acceleration and deformation). The model is obtained under a classical
 mechanics approach: Lagrange Euler energy balance. The model of the
 actuators is also included. Some parts of the resulting model are
 calculated using symbolic programming software, where as other are
 implemented and calculated dynamically during simulation. The resulting
 model is simulated in Matlab Simulink. The second objective is to
 develop active vibration sliding mode controllers (AVSMC) which include
 observers to get an estimation of the rate of change flexible variable.
 The boundary values required for the implementation of the AVSMC's are
 obtained from the formulated model. Experimental results show the
 effectiveness of the proposed controller.</t>
  </si>
  <si>
    <t>Modeling and Investigation of Insulation Defects by Partial Discharge in HV XLPE Cable</t>
  </si>
  <si>
    <t>Partial discharge (PD) analysis is a reliable diagnostic tool
 to assess the integrity and the quality of electrical insulation of
 power systems. Cable, insulator, bushing, power transformer, and other
 related parts of electrical equipment are used in the power system
 network. Spherical void in the insulation of the high voltage cable is
 assumed as origin of partial discharge (PD) and it may lead to heavy
 damage to the insulating system. This paper presents experimental PD
 test measurements as a function of void size, applied voltage and three
 capacitor type models for partial discharge simulation using MATLAB
 Simulink for 11 kV cross-linked polyethylene (XLPE) cable with void by
 implementing the standard PD model. For detection the imperfect XLPE
 insulation, the partial discharge detection method is used. The
 initiation of PD pulses in 11kV high voltage XLPE cable is presented
 with charge waveform and resulting PD pulses.</t>
  </si>
  <si>
    <t>Modeling and performance analysis of neural network based fuel cell driven electric traction system</t>
  </si>
  <si>
    <t>The paper is focused on design, modeling and simulation of the
 Neural Network (NN) based Proton Exchange Membrane (PEM) fuel cell
 driven electric vehicle system. The Multi Layer Perceptron (MLP) NN
 model is used to predict the output voltage of the PEM fuel cell for a
 predefined vehicle driving cycle pattern. The optimality of neural
 network is investigated with the four different training algorithms
 along with the varying hidden neurons. The performance comparison of the
 neural network is carried out to select the optimum network model in
 terms of error minimization values and convergence rate. The optimum
 network which is chosen is used to develop a neural network based PEM
 fuel cell driven electric vehicle that incorporates the modeling of
 neural network based fuel cell, DC-DC converter and vehicle dynamics.
 The modeling and simulation work is carried out using MATLAB/Simulink in
 order to verify the reliability of the electric vehicle performance by
 applying three different modified standard driving cycle
 (M-NEDC/M-UDDS/M-US06) patterns. The simulation results obtained from
 the developed electric vehicle model are used to evaluate the vehicle
 performance in terms of amount of fuel consumption, maximum distance
 coverage and power flow within the vehicle system.</t>
  </si>
  <si>
    <t>Modeling and performance analysis of perturb observe, incremental conductance and fuzzy logic MPPT controllers</t>
  </si>
  <si>
    <t>This paper presents the modeling of three different control
 techniques used in solar power generation systems using MATLAB Simulink.
 These techniques are namely Perturb and Observe (P&amp;O), Incremental
 Conductance (IC) and Fuzzy Logic Controller (FLC) algorithms. These
 algorithms are introduced in the circuit to facilitate Maximum Power
 Point Tracking (MPPT). This paper also deals with the analysis and
 performance evaluation of these three techniques. The P-V and I-V
 characteristics are obtained for various values of solar irradiation
 with the cell temperature kept constant. All the algorithms works in
 association with a DC-DC converter. In this paper a boost converter is
 utilized for the realization of maximum power point tracking. The
 results of the three techniques are compared are made based on the
 factors like PV array dependence, oscillations at maximum power point,
 algorithm complexity and convergence speed, and suitable conclusions are
 made.</t>
  </si>
  <si>
    <t>Modeling and performance evaluation of PEM fuel cell by controlling its input parameters</t>
  </si>
  <si>
    <t>http://www.sciencedirect.com/science/article/pii/S036054421731246X</t>
  </si>
  <si>
    <t>Fuel cell technology is one of the most promising, emissions free, energy conversion technology under renewable energy systems because of its wide ability in most of the commercial applications like electrical vehicles, building cogeneration and standby power supply. Mathematical models are trusted as important tools for designing and performance analysis of fuel cell based systems. Many mathematical models based on thermal, electrochemical and electrical steady states as well as dynamic have been reported in literature to evaluate performance of Proton Exchange Membrane (PEM) fuel cell, but all these models are complex and needs huge amount of data for modeling and performance testing. The present paper proposes simple, but more realistic MATLAB SIMULINK model for PEM fuel cell to evaluate its performance under different operating conditions. The performance of the proposed model is compared with single practical, 25 cm2 active area, PEM fuel cell for model validation. The presented model is also valid for a stack having any number of cells.</t>
  </si>
  <si>
    <t>Modeling and Simulation in Passive Bistatic Radar for Detecting Target Range and Velocity Application to USRP B-210 SDR</t>
  </si>
  <si>
    <t>The propose of this paper is to improve the performance of
 Passive Bistatic Radar. The process of developed model has three steps.
 Firstly, the integration of the designed Passive Bistatic Radar
 algorithm such as coherent receiver USRP B-210, Least Mean Square (LMS)
 adaptive filter for noise cancellation, cross correlation for comparing
 similarity of two series signals and the result display on time scope
 for range and velocity of the targets. Secondly, the test on the overall
 system with the simulation targets in real time environment. Thirdly,
 the evaluation on the result of simulation for the range and velocity of
 the targets. The result of this experiment is more stable because of
 better synchronization receiver, noise cancellation in designed LMS
 which is close to the LMS simulink block, range and velocity from cross
 correlation for comparing similarity of the signals appear correctly.
 Conclusion, the simulations show that the proposed algorithms improve
 the performance of Passive Bistatic Radar.</t>
  </si>
  <si>
    <t>Modeling and simulation of a photovoltaic array for a fixed-wing unmanned aerial vehicle</t>
  </si>
  <si>
    <t>Nowadays the unmanned aerial vehicles (UAV) have received
 attention as a tool for the human and military applications, such as
 monitoring, surveillance and also in the development of sensors
 networks. Therefore, some of the critical tasks of UAVs are: planning,
 control and autonomy. Regarding the autonomy, it is limited for the
 durability and lifetime of battery. In this way, the solar energy plays
 and important role for the unmanned vehicles in order to provide the
 enough power. This work present the modeling and simulation of
 photovoltaic (PV) array for application in unmanned aerial vehicle to
 supply the energy of the UAV avionic. The model was developed in
 MATLAB/Simulink for 3 Watts of photovoltaic array. It is based on
 mathematical equations taking in account the equivalent circuit. The
 simulation allows determining the performance of PV array under
 different values of solar radiation and temperature. The model was
 validated and compared with experimental data and it presented an error
 of 11%.</t>
  </si>
  <si>
    <t>Modeling and Simulation of a Series Hybrid Propulsion Chain for Small Ships</t>
  </si>
  <si>
    <t>Hybridization is a promising approach to reduce fuel
 consumption and environmental impacts of ships. Hybridization is
 particularly suitable for ships operating on cycles with large power
 variations and requiring a high degree of maneuverability. The modeling
 and simulation of such systems is essential in their design, analysis,
 and power management, especially with the mass and volume constraints of
 small vessels. In this context, this paper presents a modeling approach
 of a series hybrid ship propulsion using Matlab / Simulink. This
 modeling tool associates models of the energy conversion components and
 hydrodynamics models related to ship hull and propeller. This tool
 allows evaluating efficiently the performances of such systems.</t>
  </si>
  <si>
    <t>Modeling and simulation of high pressure cryogenic process for optimum closed loop control</t>
  </si>
  <si>
    <t>The Proportional, Integral and Derivative (PID) Controller are
 widely used for process control. Using PID controller efficiently and
 the optimum tuning of its parameters is a significant research area.
 Computational Analysis and Control theory acts as powerful scientific
 tools for tuning the PID constants. In this paper high pressure
 cryogenics process is modeled using system identification tool. The
 process model is developed as second order plus dead time with zero
 order hold. The PID software is implemented in Programmable Logic
 Controller (PLC).The high pressure cryogenics systems are used in ground
 testing of rockets. The process model and controller model are used in
 SIMULINK to tune PID constants using simulations. Experimental trails
 are conducted with PID constant derived from simulation. Analytical
 approach is adopted for further fine tuning and to achieve optimum close
 loop control. Different ground tests are conducted for testing and
 qualification of rocket before flight. The SetPoint ( LH2/LOX Runtank
 Pressures) requirement changes in each test. The PID constants tuned by
 this methodology gave satisfactory results in closed loop mode and
 maintained the process variables (LH2/LOX Runtank Pressures) within
 tolerable band to meet the test objectives.</t>
  </si>
  <si>
    <t>Modeling and simulation of staged comubstion cycle LPRE</t>
  </si>
  <si>
    <t>Computer modelling and simulations are commonly used for
 analyzing complex systems such as launch vehicle propulsion system. The
 main objective of this research is to obtain a mathematical model for
 simulation of staged combustion cycle liquid propellant rocket engines
 (LPRE). For this purpose, using modular simulation concept, the engine
 major components are divided into eight main modules and the governing
 nonlinear steady state mathematical equations of each module is derived.
 At the next step, an algorithm based on engine's main feed line inlet
 parameters is established by which the modules can connected depending
 on desired engine flow diagram. For case study, space shuttle main
 engine (SSME) is selected which due to its complexity, can be considered
 as a comprehensive instance. A total of 34 components is taken into
 account and using more than 100 linear/non-linear equations, a steady
 state system model is developed in MATLAB Simulink. The model is capable
 of predicting SSME operating conditions from 50 to 109 percent
 throttling level. Comparing the results at 109 percent of rated thrust,
 it is found that the mean error is less than 5 percent.</t>
  </si>
  <si>
    <t>Modeling and simulation of stator and rotor faults of induction motor and their experimental comparison</t>
  </si>
  <si>
    <t>This paper presents a comprehensive research study on the
 nature of selected stator and rotor fault of Induction Motor. In this
 article a mathematical model and a Matlab/ Simulink based simulation
 model is developed and simulation results for stator and rotor faults of
 induction motors are presented. Experimental evaluation of harmonics and
 negative sequence component (measure of unbalance) of stator winding
 current is obtained in both healthy and faulty condition of Induction
 motor. The simulation and experimental results show close agreements
 between them. This developed mathematical model and simulation model is
 important to understand physics of fault phenomenon in Induction motor
 and to generate required data to develop reliable fault detection
 algorithms for Induction Motor.</t>
  </si>
  <si>
    <t>Modeling and Simulation of three Control Techniques for UAV Quadrotor</t>
  </si>
  <si>
    <t>This paper presents the modeling of a four rotor type unmanned
 aerial vehicle (UAV) called the quadrotor and three techniques to
 control its altitude, attitude, heading and position. The dynamic model
 of the quadrotor is nonlinear and has been derived using Newton's and
 Euler's laws. The first approach is designed using a linear
 Proportional-Integral-Derivative (PID) control technique. The second
 approach is based on a nonlinear Back-stepping controller while the
 third one is a gain Gain-Scheduling based PID controller. The Genetic
 Algorithm technique has been used to get an optimal tuning for the gains
 and parameters of the three mentioned controllers. MATLAB/Simulink
 software was used to evaluate and compare the three designed control
 approaches in terms of the stability, the effect of possible
 disturbances and the dynamic performance.</t>
  </si>
  <si>
    <t>Modeling and simulation of voltage unbalance in AC electric railway systems using MATLAB/Simulink</t>
  </si>
  <si>
    <t>This paper presents the modeling and simulation of voltage
 unbalance for AC electric railway systems. The development is based on
 MATLAB/Simulink program to determine voltages at the substation. The
 voltage unbalance factor (VUF) is used for this evaluation. Suvarnabhumi
 Airport Rail Link (ARL) in Bangkok, Thailand, is chosen for test. This
 test system is supplied by a cyclic winding connection of two
 single-phase traction transformers in which its primary side connected
 to the 69-kV transmission system of MEA (Metropolitan Electric
 Authority) power grid. The AC railway power feeding is a direct feeding
 scheme via 25-kV overhead catenary system. The total service distance of
 the ARL is 28.298 km with 8 passenger stations. The multi-train movement
 simulation is developed and embedded into the MATLAB program. The
 simulation results show that the operating voltage and the VUF during
 the train service can be obtained.</t>
  </si>
  <si>
    <t>Modeling and sliding mode control of a single-link flexible robot to reduce the transient response</t>
  </si>
  <si>
    <t>In many applications, the use of slender and light flexible
 structures has increased due to the requirement of more efficient
 structures. One objective of this work is to generate a model of a
 single-link flexible robot, which includes rotational actuator,
 piezoelectric actuators, different kind of sensors, acceleration and
 deformation. The model is obtained under a classical mechanics approach:
 Lagrange Euler energy balance. The dynamics of the actuators is also
 included. Some parts of the resulting model are calculated using
 symbolic programming software, where as other are implemented and
 calculated dynamically during simulation. The resulting model is
 simulated in Matlab Simulink. The second objective is to develop an
 active vibration sliding mode controller (AVSMC) which include an
 observer to get an estimation of the rate of change flexible variable.
 The boundary values required for the implementation of the AVSMC are
 obtained from the formulated model. Experimental results show the
 effectiveness of the proposed controller.</t>
  </si>
  <si>
    <t>Modeling for GMAW process with a current waveform control method</t>
  </si>
  <si>
    <t>http://www.sciencedirect.com/science/article/pii/S0924013616303673</t>
  </si>
  <si>
    <t>Aimed at reduced spattering and better weld formation, we adopted a refined method of current waveform control, and reported a model for GMAW comprising four modules that were inverter power supply, arc load, wire feeder system and waveform control system. SIMULINK tools of MATLAB were implemented to establish this model, and the simulation results were compared with our experiments to comprehensively evaluate the influence of the large constant current and the small constant current of arc stage on the welding outcomes. In the short circuit transfer process, the base short-circuit current duration and the peak short-circuit current had great impacts on spatter generation whereas the effect of the current surge rate was relatively small within a certain range. Parameters of waveform control method we obtained and optimized based on this model were confirmed effective and efficient for a high stability of welding process.</t>
  </si>
  <si>
    <t>Modeling harmonic compensation modes of active correction systems</t>
  </si>
  <si>
    <t>This paper deals with power quality increasing problem in
 power supply systems of industrial enterprises with intensive spread of
 nonlinear load, including machine-building enterprises. The usage of
 shunt active filter as a kind of active correction system for power
 quality increasing is presented in the paper. The proposed algorithm of
 harmonic determination and elimination for shunt active filter is
 described and justified by means of mathematical modeling and computer
 simulation. A mathematical model of generalized industrial power supply
 system of machine-building enterprise with nonlinear load was developed
 within a Matlab Simulink software environment for this purpose. In
 process of simulation the efficiency of proposed algorithm is shown in
 different modes of harmonic compensation. The proposed model also can be
 used for harmonic emission evaluation when choosing proper technical
 decision for power quality rising.</t>
  </si>
  <si>
    <t>Modeling of a biped robot for investigating foot drop using MATLAB/Simulink</t>
  </si>
  <si>
    <t>http://www.sciencedirect.com/science/article/pii/S1569190X19301054</t>
  </si>
  <si>
    <t>This study explores an alternative approach to the study and investigation of foot drop (weakness of the dorsiflexion muscles of the foot) problem which currently being treated by ankle foot orthosis, functional electrical stimulations, and rehabilitation exercises. This problem occurs due to various reasons, such as a nerve injury. The foot drop issue leads to the inability to lift the front part of the foot and thence it causes the toes to be dragged while walking. This study provides a model of a biped robot which can simulate human cases of foot drop geared towards improving its treatment. The model of the biped robot is described along with tools necessary for simulating contact with the ground and generating gait data using a simulated robot. Specifically and as a contribution of this study, a unique representation of the foot segment (ankle and toe joints) with a foot-drop has been simulated. A conventional feedback controller is used to correct the simulated case of foot drop. The process of setting up the controller parameters, depending on the type of foot drop, is documented, and the broad strategy for solving various foot drop cases is illustrated. The results from considering a study case of a foot-drop problem are represented and discussed that show the capability of this proposed model to simulated and correct the assigned foot-drop issue into the ankle joint. The overarching goal of this study is to produce the required torque data that will be converted into muscle signals to treat real foot drop cases.</t>
  </si>
  <si>
    <t>Modeling of decoupling concentrated solar power plant</t>
  </si>
  <si>
    <t>This study investigates a model based on thermodynamic concept
 to improve the performance of the power block of the concentrated solar
 power (CSP) systems. The analytical solution of this model established
 by Aspen HYSYS, Engineering Equation Solver (EES) software programs and
 Matlab software programming system (Code and Simulink package) to study
 its performance. The model consists of normal combined cycle (CC), so we
 studied the efficiency of each component like turbines, compressor,
 pump, heat exchanger and preheater, at the same time we coupled the CC
 with storage system to make heat and mechanical stability for the cycle.
 Decoupled scheme of the power block was developed by adding storage
 system between the gas cycle and the steam cycle. Then, the performance
 and the output power of the system were evaluated.</t>
  </si>
  <si>
    <t>Modeling of PV array using P O algorithm in boost converter</t>
  </si>
  <si>
    <t>The paper describes in detail the generation of solar power
 using a single diode photovoltaic cell (PV) model (SDPVM) in MATLAB
 Simulink GUI platform. The paper has done the Solar PV module modelling
 in MATLAB (Simulink) platform under different temperature and varying
 solar radiation. Current-Voltage (I-V) and Power-Voltage (P-V) curve are
 plotted in MATLAB Simulink. Here the tracking of maximum power is done
 using Perturn and Observer (P&amp;O) algorithm. The solar output voltage is
 amplified using boost converter. The effect of solar radiation on
 different parameters are obtained in the paper. The simulation permits
 the user to change the number of PV panels so that to evaluate the
 number of panel assessment in regards of cost, optimization efficiency.</t>
  </si>
  <si>
    <t>Modeling validation and MPPT technique of small wind PMSG turbines using DSPACE hardware</t>
  </si>
  <si>
    <t>This paper describes the optimization of a PMSG wind turbine
 with an internal rectifier connected to a DC-DC converter (BOOST) and a
 resistive load. Firstly, an experimental validation of our wind turbine
 model is performed, and then some tests cases were conducted in order to
 deduce the MPPT control law. The simulation was performed using Matlab /
 Simulink tools, while the experimental implementation of the MPPT
 control has been done on a DSPACE card 1104. The obtained results show
 promising relevance of our proposed method.</t>
  </si>
  <si>
    <t>Modeling, simulation, and construction of a furuta pendulum test-bed</t>
  </si>
  <si>
    <t>This paper presents a Furuta pendulum as a test-bed to
 experimentally validate automatic control strategies or theoretical
 concepts associated with nonlinear systems. Herein, the modeling,
 simulation, and construction of a Furuta pendulum test-bed are
 introduced step-by-step. The development of the Furuta pendulum
 mathematical model is achieved by using Lagrange equations of motion. In
 contrast with other works, the development of this model includes an
 analysis of the system kinematics. Also, a numerical simulation of the
 mathematical model is performed via Matlab-Simulink. Furthermore, with
 the purpose of presenting a different tool for the modeling and
 simulation of dynamic systems, a graphical model and a graphical
 simulation of the Furuta pendulum are carried out by means of Working
 Model 3D. Moreover, a computer aided design of the system under study is
 accomplished through SolidWorks, based on such a design a test-bed is
 built. With the intention of verifying that the test-bed built behaves
 according to the models (numerical one and graphical one) presented
 herein, experiments with the test-bed in open-loop are carried out by
 using Matlab-Simulink, ControlDesk, and a DS1104 board from dSPACE.</t>
  </si>
  <si>
    <t>Modelling and Analysis of Indirect Field-Oriented Control of SVPWM-Driven Induction Motor Drive Based on a Voltage Source Inverter</t>
  </si>
  <si>
    <t>This paper presents the design and analysis of an indirect
 field-oriented controlled (FOC) induction motor drive system based on
 the space vector pulse width modulation (SVPWM) technique. The induction
 motor is connected to a voltage source inverter (VSI). The PI-controller
 has been employed for regulating the fluctuation of the motor current
 and torque. As long as the FOC algorithm maintains the motor efficiency
 in a wide range of speeds, it also considers the torque changes with
 transient phases by processing a dynamic model of the motor. The
 Simulink-based model has been thoroughly developed based on existing
 experimental drives in order to optimise the accuracy and stability of
 the control system.</t>
  </si>
  <si>
    <t>Modelling and controlling of PV connected quasi Z-source cascaded multilevel inverter system: An HACSNN based control approach</t>
  </si>
  <si>
    <t>http://www.sciencedirect.com/science/article/pii/S0378779618301287</t>
  </si>
  <si>
    <t>In this paper, the modelling and controller design for quasi-Z source cascaded multilevel inverter (QZS-CMI) based three-phase grid-tie photovoltaic (PV) power system is presented. The control scheme of 3-phase QZS-CMI is designed as two phases and regulates the source PV voltage and output grid current. Here, the first phase utilized Adaptive Cuckoo Search (ACS) algorithm for determining the total PV voltage and the second phase utilized CS algorithm with artificial neural network (ANN) to extract the reference current of grid. In first phase, the ACS algorithm engendered the tuning parameters of the PI controller based on the variation of the PV voltage. The second phase ANN is trained offline manner with the exact dataset prepared by the CS technique and it ensures the grid current control. The proposed method is refined for regulating the DC link voltages and extracting the grid currents. The proposed method based QZS-CMI synchronizes the shoot through duty ratio, reduces the modulation burden, regulates the dc link voltage, current and frequency conditions. By using the proposed method, all presented QZS-H-bridge inverter (HBI) modules achieves the grid-tie current injection and independent maximum power point tracking (MPPT) using system level control. The proposed method based QZS-CMI is designed with MATLAB/Simulink platform and their performances are evaluated with traditional techniques.</t>
  </si>
  <si>
    <t>Modelling and Simulation of a Combined Pendulum Tuned Mass Damper Attached to a Vibrating System</t>
  </si>
  <si>
    <t>https://doi.org/10.1145/3314493.3314494</t>
  </si>
  <si>
    <t>Modelling and simulation of induction machine and frequency converter considering power losses</t>
  </si>
  <si>
    <t>This paper presents the options for determining power losses
 in the system consisting of indirect frequency converter and induction
 machine. A mathematical model for calculation of individual losses in
 machine as well as in converter is presented herein. The model allows
 the determination of losses both in steady states and in the course of
 transients, e.g. starting, braking, load change. The model also applies
 to motoric and generatoric modes of the machine. The presented model is
 subsequently verified by means of simulation experiments in the program
 MATLAB-SIMULINK. The simulated curves document the principal correctness
 of the calculations presented.</t>
  </si>
  <si>
    <t>Modelling and simulation of KHLMS algorithm-based DSTATCOM</t>
  </si>
  <si>
    <t>The assessment of the shunt compensation allied power quality
 glitches bounds the design and modelling of a controller for the d-FACTS
 (Distribution Flexible Alternating current Transmission System) device.
 So, Kernel Hebbian least mean square (KHLMS) is proposed for controlling
 the distributed static compensator (DSTATCOM) in this study. The KHLMS
 is the improved version of an adaptive LMS (ALMS), which is designed by
 using a suitable pattern of learning mechanism. Both the controller
 algorithms are formulated on the basis of mathematical equations using
 MATLAB/Simulink. In accordance with the system variation adaptability
 and experimental application, each phase controller is configured as an
 independent neural network structure. The objective of control
 algorithms is used for the extraction of fundamental active and reactive
 components from load currents for the generation of the reference source
 currents. In comparison with the ALMS algorithm, the KHLMS demonstrates
 more effective in improving the voltage regulation at DC link capacitor,
 voltage balancing, source current harmonic reduction, and power factor
 correction under the disturbance influences caused by even and uneven
 loading.</t>
  </si>
  <si>
    <t>Modelling of an expandable, reconfigurable, renewable DC microgrid for off-grid communities</t>
  </si>
  <si>
    <t>http://www.sciencedirect.com/science/article/pii/S0360544218312842</t>
  </si>
  <si>
    <t>This paper proposes a DC microgrid system, comprising multiple locally available renewable energy sources in an off-grid rural community, based on a commissioned field study carried out in a rural, off-grid village in Nepal, which has solar and wind resource available. Using estimated solar data for the site's location, wind data measured locally, household and population data collected over the course of several months and typical measured domestic demand profiles, DC microgrid system models have been constructed using HOMER and Simulink software to represent the DC system proposed. This work is innovative in using a range of on-site data collected and measured locally in a commissioned field study carried out over several months to quantify current local resources and loads and estimating future ones based on the local population's current economic and domestic activities, and intended ones. This data is used in determining both the optimal size of the generation and storage elements through HOMER based on long term system behaviour, and to model shorter term system response to changes in generation and load using Simulink, ensuring system stability and grid voltage is maintained. Further novel aspects of this study are that power flow is controlled using adaptive DC droop control on each individual energy source to enable optimal power sharing with minimum power dissipation across distribution lines, and the droop control has been further adapted to the case of storage which can act as a source or a load.</t>
  </si>
  <si>
    <t>Modelling of Biological Lower Extremity</t>
  </si>
  <si>
    <t>The work done in this paper is an effort to study the leg
 movements during walking in order to motivate the design of biological
 leg efficiently and modelling of biological leg. Hypothesize that the
 leg comprising of two links represents femur and shank. For modelling,
 the biological leg is treated as a serial two link manipulator. The leg
 modelling is done using inverse dynamics with Lagrangian formulation
 approach and merged some virtual work concept to incorporate the ground
 reaction forces occurs in the gait cycle. For the development of the
 parameters, the data acquired is processed through mathematical
 equations using MATLAB/SIMULINK tool for precision and reliability. Leg
 model is constructed using different kinematic and kinetic input from
 gait experiments to provide output in the form of knee and hip torque.
 Complete and simplified model is introduced and determined torque is
 validated with experimental data.</t>
  </si>
  <si>
    <t>Modelling of power inverters used in PV systems</t>
  </si>
  <si>
    <t>In the study has been performed computer modelling of
 single-phase voltage inverter in the programming environment
 Matlab-Simulink. The graphs and charts of the output currents and
 voltages were obtained for different operating modes of a low-power
 inverter. The efficiency and the levels of harmonics, depending on the
 working mode, were evaluated and analyzed.</t>
  </si>
  <si>
    <t>Modelling, simulation and validation of reciprocating engine</t>
  </si>
  <si>
    <t>In this paper, control oriented mean value model of naturally
 aspirated single cylinder diesel engine is studied. Then suitable single
 cylinder naturally aspirated diesel engine sub-system/system level
 models and simulation framework is developed in Matlab-Simulink
 platform. The same engine model-simulator is tuned and validated using
 the experimental data collected from the IC engine lab set-up. The
 developed model will be used to develop necessary instrumentation and
 data acquisition systems for integration with the available IC engine
 lab set-up and to evaluate performance of some SISO and MIMO control
 algorithms for suitable engine sub-system/system.</t>
  </si>
  <si>
    <t>Models to Code: With No Mysterious Gaps</t>
  </si>
  <si>
    <t>Modified Gradient Spectral Variance Smoothing Adaptive Filter Control for Grid Connected PV System</t>
  </si>
  <si>
    <t>The modified gradient spectral variance smoothing (MGSVS)
 based control is used for a grid integrated two stage solar photovoltaic
 (PV) system. The boost converter is used as the first stage for tracking
 maximum power through the perturb and observe (P &amp; O) control technique.
 A voltage source converter (VSC) is placed at the next stage, which
 handshakes between the PV array and the grid. MGSVS based control is
 used to provide gating pulses for the VSC. This PV system operates at
 unity power factor, compensates reactive power, reduces the grid
 harmonics current. The fast convergence is achieved by providing an
 optimal step size in the algorithm. This system is modeled and its
 performance is simulated in MATLAB-SIMULINK platform under different
 operating conditions and these simulated results are validated on an
 experimental prototype. Test results obtained, are reasonable with
 enhanced steady state and dynamic performances. The total harmonic
 distortion (THD) of grid current follows the IEEE-519 standard.</t>
  </si>
  <si>
    <t>Modular Compilation of Hybrid Systems for Emulation and Large Scale Simulation</t>
  </si>
  <si>
    <t>https://doi.org/10.1145/3126536</t>
  </si>
  <si>
    <t>Motion trajectory control of underground intelligent scraper based on particle swarm optimization</t>
  </si>
  <si>
    <t>This paper proposes a motion trajectory control method of
 underground intelligent scraper based on particle swarm optimization.
 The simulation model of whole system was established in simulink
 according to autonomous navigation bivariate PID control algorithm and
 scraper motion control model. The process of particle swarm optimization
 was designed based on MATLAB platform. The parameter optimization model
 of PID controller based on particle swarm optimization (PSO) algorithm
 is established. The parameters of PID controller are optimized, and the
 global position optimal solution is obtained. It obtained correlation
 curve of motion trajectory deviation through the experiment of motion
 trajectory of particle swarm optimization. The particle swarm
 optimization algorithm is proved to be very effective in controlling the
 trajectory of the intelligent scraper.</t>
  </si>
  <si>
    <t>MPC controlled multirotor with suspended slung Load: System architecture and visual load detection</t>
  </si>
  <si>
    <t>There is an increased interest in the use of Unmanned Aerial
 Vehicles for load transportation from environmental remote sensing to
 construction and parcel delivery. One of the main challenges is accurate
 control of the load position and trajectory. This paper presents an
 assessment of real flight trials for the control of an autonomous
 multi-rotor with a suspended slung load using only visual feedback to
 determine the load position. This method uses an onboard camera to take
 advantage of a common visual marker detection algorithm to robustly
 detect the load location. The load position is calculated using an
 onboard processor, and transmitted over a wireless network to a ground
 station integrating MATLAB/SIMULINK and Robotic Operating System (ROS)
 and a Model Predictive Controller (MPC) to control both the load and the
 UAV. To evaluate the system performance, the position of the load
 determined by the visual detection system in real flight is compared
 with data received by a motion tracking system. The multi-rotor position
 tracking performance is also analyzed by conducting flight trials using
 perfect load position data and data obtained only from the visual
 system. Results show very accurate estimation of the load position (~5%
 Offset) using only the visual system and demonstrate that the need for
 an external motion tracking system is not needed for this task.</t>
  </si>
  <si>
    <t>MPC implementation in a PLC based on Nesterov's fast gradient method</t>
  </si>
  <si>
    <t>This work presents a linear quadratic model predictive
 controller (MPC) implemented in an industrial programable logic
 controller (PLC). The control law is calculated by solving on-line the
 quadratic programming problem derived from the optimization control
 problem of MPC. Nesterov's fast gradient algorithm has been used to
 solve the corresponding linear quadratic MPC problems with input
 constraints. The predictive controller has been implemented in a
 Schneider Electric M340 using the standard structured language from the
 IEC 1131.1 norm. The memory and computational time requirements of the
 proposed implementation have been characterized through extensive
 simulations. In addition, the properties of the proposed controller have
 been experimentally demonstrated using a test-bed in which the MPC
 running in the M340 controls a model of a quadruple-tank process
 simulated in Matlab/Simulink through an OPC server.</t>
  </si>
  <si>
    <t>MRAS based Sensorless Control of Induction Motor based on Rotor Flux</t>
  </si>
  <si>
    <t>Sensorless control for electric drives are preferably used due
 to its smaller size and cost effectiveness. This technique is basically
 used for the estimation of motor speed using control algorithm. For this
 purpose, the paper features a unique speed estimation technique using
 model reference adaptive system (MRAS) based on rotor flux for a better
 functioning induction motor based drives. Performance analysis of speed
 estimator with the change in motor parameters is presented. Furthermore,
 the performance speed estimator for faulty state is additionally
 examined. Design and performance evaluation of sensorless control scheme
 has carried out on Matlab/Simulink.</t>
  </si>
  <si>
    <t>Multi agent systems based distributed control and automation of micro-grid using MACSimJX</t>
  </si>
  <si>
    <t>The objective of this paper is to develop a model for
 distributed automation of micro-grid using Multi Agent System(MAS) for
 the advanced control and distributed energy management of a solar
 micro-grid. A grid connected solar micro-grid model, which contains two
 solar Photo Voltaic (PV) systems, one in department and other in hostel,
 each contains a local consumer, a solar PV system and a battery, is
 modelled in Simulink. Due to unstable nature of MATLAB, when dealing
 with multi threading environment, MAS operating in Java Agent
 Development Environment(JADE) is linked with the MATLAB using a
 middleware, Multi Agent Control using Simulink with Jade extension
 (MACSimJX). MACSimJX allows the solar micro-grid system designed with
 MATLAB to be controlled by solar micro-grid agents for realizing the
 advantages of decentralized approach of MAS. All the agents of solar
 micro-grid components are programmed in JADE and the results of the
 coordinated action of these agents are sent to the environment for
 distributed control and automation of the hardware. JADE leverages the
 advantage of MAS by its inherent features and hence the operational
 efficiency of solar micro-grid is further increased. Also the power
 exchange between main grid and solar micro-grid is optimized by effetive
 demand side management. Simulation is designed to evaluate impact of
 autonamous operations of agents.</t>
  </si>
  <si>
    <t>Multi-model modeling methods based on novel clustering strategy and comparative study: Application to induction machines</t>
  </si>
  <si>
    <t>This paper is a comparative study of three doubly fed
 induction motor (DFIM) speed modeling strategies through multi-model
 approach based on three clustering algorithms; subtractive, C-means and
 K-means clustering. The comparison leads to a novel clustering strategy
 compound of the three clustering algorithms. The novel clustering
 strategy is applied to modeling the speed of the doubly fed induction
 motor then validated experimentally on a 1kw induction motor. The
 experimental study is held with the help of MATLAB/SIMULINK and a dSpace
 system with DS1104 controller board based on digital signal processor
 (DSP) TMS320F240. Simulation and experimental results approve the
 efficiency of the proposed approach.</t>
  </si>
  <si>
    <t>Multiobjective Optimization Design of a Switched Reluctance Motor for Low-Speed Electric Vehicles With a Taguchi–CSO Algorithm</t>
  </si>
  <si>
    <t>This paper proposes a novel multiobjective optimization design
 method for a switched reluctance motor (SRM) on low-speed electric
 vehicles (EVs). According to the indexes of a low-speed EVs propulsion
 system and the large torque ripple of the SRM, six objectives of
 geometric parameters optimization of the SRM are given, which are
 maximum speed, acceleration time (including in situ acceleration time
 and overtake acceleration time), maximum climbing gradient, energy usage
 ratio, and torque ripple factor. The rated parameters of the driving
 motor are given based on the basic parameters of the low-speed EVs.
 Based on the engineering design method, the dimension range of the SRM
 under the rated parameter range is confirmed. The dynamic simulation
 model of a low-speed pure EVs propulsion system is built in
 MATLAB/Simulink based on the finite element model of the SRM and the
 vehicle balance equation. Then, a multiobjective optimization design of
 the geometric parameters of the SRM is carried out by a Taguchi-chicken
 swarm optimization algorithm. The correctness of the finite element
 model is verified, and the accuracy of the multiobjective optimization
 is verified by the dynamic simulation results and the low-speed EV
 experiment.</t>
  </si>
  <si>
    <t>Multiple Methods of Data Acquisition for a LEGO NXT 2 Mobile Robot: The Use of a Second NXT 2 Hardware Platform</t>
  </si>
  <si>
    <t>https://doi.org/10.1145/3036932.3036934</t>
  </si>
  <si>
    <t>Multiple Model Switching Fx-VSSLMS Algorithm for Active Vibration Control of Flexible Cantilever Beam with Varying Load</t>
  </si>
  <si>
    <t>Vibration at the tip of various flexible robot arms with
 varying loads may affect their operation accuracy and work efficiency.
 To suppress such vibration disturbances, a multiple model switching
 adaptive control algorithm based on filtered-x least mean square (FxLMS)
 algorithm is proposed firstly. Then, a multiple model switching adaptive
 control algorithm based on filtered-x variable step size least mean
 square (Fx-VSSLMS) algorithm is proposed to accelerate the convergence
 rate and enhance control performance. Co-simulation platform using Adams
 and Simulink was built to compare the control performance of FxLMS
 algorithm and multiple model switching FxLMS algorithm. The simulation
 results show that the proposed multiple model switching FxLMS algorithm
 has better convergence performance under varying load conditions for the
 flexible cantilever beam. In this paper, three multiple model switching
 Fx-VSSLMS algorithms are proposed and compared with the multiple model
 switching FxLMS algorithm on the co-simulation platform. Simulation
 results show that the multiple model switching Fx-VSSLMS algorithms have
 better convergence performance under varying load conditions for the
 flexible cantilever beam. The experimental results further verify the
 conclusion.</t>
  </si>
  <si>
    <t xml:space="preserve">probably useful for other parallel verification tasks
</t>
  </si>
  <si>
    <t>Multi-timescale Parametric Electrical Battery Model for Use in Dynamic Electric Vehicle Simulations</t>
  </si>
  <si>
    <t>Simulation of electric vehicles (EVs) over driving schedules
 within a fully dynamic EV simulator requires battery models capable of
 accurately and quickly predicting state of charge (SOC), I-V
 characteristics, and dynamic behavior of various battery types. An
 electric battery model utilizing multiple time constants, to address
 ranges of seconds, minutes, and hours, is developed. The model
 parameters include open-circuit voltage, series resistance, and
 equivalent RC circuits, with nonlinear dependence on battery SOC. The
 SOC captures effects from discharge and charge rate, temperature, and
 battery cycling. Thermal modeling predicting real-time battery
 temperature is introduced. One focus of this paper is presenting a
 systematic and generic methodology for parameter extraction as well as
 obtaining SOC factors through reasonable test work when evaluating any
 given lithium-ion (Li-ion), nickel-metal hydride, or lead-acid battery
 cell. In particular, data sets for a Panasonic CGR18650 Li-ion battery
 cell are tabulated for direct use. The Li-ion battery model is
 programmed into a MATLAB/Simulink environment and used as a power source
 within an existing comprehensive dynamic vehicle simulator. Validation
 of the Simulink model is through a battery testing apparatus with a
 hardware-in-theloop driving schedule that cycles real batteries. Results
 from simulations and measurements of Li-ion battery packs show that the
 proposed battery model behaves well and interacts appropriately with
 other subcomponents of the vehicle simulator.</t>
  </si>
  <si>
    <t>Nanogrid for Energy Aware Buildings</t>
  </si>
  <si>
    <t>This paper presents a standalone DC Nanogrid using renewable
 energy such as photovoltaic to supply a 5-room residential unit in
 Singapore. The standalone nanogrid system has 5 subsystems, which are
 the PV panel with an MPPT control algorithm, a DC to DC boost converter,
 a DC to AC inverter, energy storage and lastly the nanogrid controller.
 The nanogrid controller is the most important subsystem in the nanogrid
 as it determines the performance of the standalone nanogrid. Simulink
 model of the system is created to evaluate the performance of the
 nanogrid. Simulation results during steady-state and transient operating
 conditions demonstrate the performance of the standalone nanogrid which
 will be able to supply a constant single phase 230V regardless of the
 climatic changes with the help of an energy storage system controlled by
 the nanogrid controller.</t>
  </si>
  <si>
    <t>Neural Inverse Optimal Control Implementation for Induction Motors via Rapid Control Prototyping</t>
  </si>
  <si>
    <t>This paper presents a discrete-time neural inverse optimal
 control for induction motors, which is implemented on a rapid control
 prototyping (RCP) system using a C2000 Microcontroller-Simulink
 platform. Such controller addresses the solution of three issues: system
 identification, trajectory tracking, and state estimation, which are
 solved independently. The neural controller is based on a recurrent high
 order neural network (RHONN), which is trained with an extended Kalman
 filter. The RHONN is an identifier to obtain an accurate motor model,
 which is robust to external disturbances and parameter variations. The
 inverse optimal controller is used to force the system to track a
 desired trajectory and to reject undesired disturbances. Moreover, the
 controller is based on a neural model and does not need the a-priori
 knowledge of motor parameters. A supertwisting observer is implemented
 to estimate the rotor magnetic fluxes. The hub of the RCP system is a
 TMS320f28069M MCU, which is an embedded combination of a 32-bit C28x DSP
 core and a real-time control accelerator. This Microcontroller is fully
 programmable from the Simulink environment. Simulation and experimental
 results illustrate the performance of the proposed controller and the
 RCP system, and a comparison with a control algorithm without the neural
 identifier is also included.</t>
  </si>
  <si>
    <t>Neural Network Control for Robot Manipulator</t>
  </si>
  <si>
    <t>The basic issue discussed in the engineering work is to get
 acquainted with the structure and construction of neural networks and
 the principle of their operation. The whole process was discussed as
 well as selected methods of learning neural networks. The next part of
 the work presents a review of artificial neural networks in the
 direction of their application to control nonlinear systems used in
 automation. In the next chapter the model of nonlinear system was
 describes in detail. A manipulator simulator was created in the Matlab /
 Simulink program. Two controllers: a neural controller and the most
 commonly used PID controller have been implemented to control a
 nonlinear system. Controllers were evaluated for the quality of work and
 compared the influence of a given regulators on the control of a
 nonlinear system in terms of selected criteria.</t>
  </si>
  <si>
    <t>NEURAL NETWORKS with MATLAB</t>
  </si>
  <si>
    <t>Neuro-fuzzy Control of a Position-Position Teleoperation System Using FPGA</t>
  </si>
  <si>
    <t>This paper presents an ANFIS (adaptive neurofuzzy inference
 system) controller for a teleoperation system using FPGA (Field
 Programmable Gate Array). The proposed controller allows adapting to the
 dynamic variations of the master and slave models by adjusting the
 output parameters of the neuro-fuzzy network using a learning algorithm,
 while taking advantage of the benefits of the FPGA computing power and
 its high sampling frequency. The ANFIS controllers are developed in
 MATLAB-Simulink environment and implemented using Simulink's Fixed point
 tool and HDL Coder. These features provide a fast and accurate control
 algorithm while optimizing the hardware resources used by the FPGA. The
 proposed controllers are implemented on a teleoperation system with one
 degree of freedom. The experimental position tracking results clearly
 show that the proposed control algorithm guarantees better performance
 compared to conventional control methods (PID).</t>
  </si>
  <si>
    <t>New climate-control units for more energy-efficient electric vehicles: System architecture</t>
  </si>
  <si>
    <t>The paper presents the architecture of a new climate-control
 system that is under development in the XERIC project, funded within the
 Horizon 2020 EU program, that aims to increase Battery Electric Vehicles
 (BEVs) autonomy by reducing more than 50% the energy used all over the
 year for passenger comfort in all weather conditions. The system
 combines a traditional Vapor Compression Cycle (VCC) with a liquid
 desiccant cycle (LDC), by taking advantage of an innovative component,
 called Three-Fluids Combined Membrane Contactor (3F-CMC). The approaches
 that can be adopted by the XERIC system to face the different seasonal
 needs are shown and commented. Moreover, numerical models developed in
 the Matlab/Simulink environment and used to predict the system
 performance are presented. Finally, first results regarding the
 experimental campaign performed to link the VCC and the LDC are
 discussed.</t>
  </si>
  <si>
    <t>New multi-level inverter topology with reduced number of switches</t>
  </si>
  <si>
    <t>In this study, a new multilevel inverter topology using
 modified H bridge with reduced number of switches has been proposed
 which can be operated in “symmetric” or “asymmetric” modes. Higher
 number of levels leads to generation of a high quality with low Total
 Harmonic Distortion (THD) output voltage waveform. To increase number of
 voltage levels, for determination of magnitude of DC voltage sources
 three algorithms are proposed which are investigated and the most
 effective one is introduced. To verify operation of proposed topology,
 it is modeled and simulated in MATLAB/SIMULINK software as well as in
 hardware. Proper performance of proposed topology is confirmed by
 obtained experimental results.</t>
  </si>
  <si>
    <t>New options in comparing controllers for hydraulic plants using Matlab tool</t>
  </si>
  <si>
    <t>This paper describes new options added to Matlab/Simulink tool
 for computer support of the controller design for hydraulic plants. This
 recently published application can run locally, or through the Internet
 as a virtual laboratory. The newly developed options extend the
 disturbance observer based one-tank control by a disturbance feedforward
 requiring introduction of disturbance reference model. Evaluation of the
 noise impact is enabled using data sets for calculation of performance
 measures allowing separate quantification of beneficial and useless
 signal changes at the plant input and output.</t>
  </si>
  <si>
    <t>Noise Propagation Analyzes in the State of Charge Estimation Models of Lithium ion Batteries</t>
  </si>
  <si>
    <t>Lithium-ion batteries have several applications in the energy,
 telecommunications, and electric vehicle sectors. Due to their high
 performance, they are often being used. However, these accumulators have
 limitations related to safety problems, mainly due to the variation of
 the internal parameters that cause the battery to explode in an untimely
 manner. In order to evaluate and quantify the statistical variations of
 the battery voltage in relation to the statistical variations of the
 charge/discharge current, in this article, an evaluation procedure of
 the voltage noise propagation based on the Monte Carlo Simulation method
 was developed. For this purpose, a computational model was used in the
 Matlab/Simulink tool. From the results, it was observed that the voltage
 at the terminals contains a higher standard deviation when the State of
 Charge values are less than 15% and greater than 80%. In addition, the
 standard deviation level of the battery voltage increases with the value
 of the discharge current.</t>
  </si>
  <si>
    <t>Nonlinear MPC-based slip control for electric vehicles with vehicle safety constraints</t>
  </si>
  <si>
    <t>http://www.sciencedirect.com/science/article/pii/S0957415816300356</t>
  </si>
  <si>
    <t>This paper presents a new slip control system for electric vehicles (EVs) equipped with four in-wheel motors, based on nonlinear model predictive control (nonlinear MPC) scheme. In order to ensure vehicle safety, wheel slip stable zone is considered as time-domain constraints of the nonlinear MPC. Besides, the motor output torque is limited by the motor maximum torque, which varies with motor angular velocity and battery voltage, so the motor maximum output torque limitation is considered as system time-varying constraints. The control objectives include: vehicle safety, good longitudinal acceleration and braking performance, preservation of driver comfort and lower power consumption. This paper utilizes nonlinear MPC to solve this complex optimization control problem subject to the constraints, and the vehicle safety objective is achieved by wheel slip stable zone constraints, the other objectives are realized by adding additional cost functions. In addition, a penalty on the slack variables is also added to ensure that the state constraints (wheel slip) do not cause infeasible problems. The effectiveness of the proposed controller is verified in the off-line co-simulation environment of AMESim and Simulink, and a rapid control prototyping platform based on Field programmable gate array (FPGA) and dSPACE is completed to evaluate the real time functionality and computational performance of the nonlinear MPC controller.</t>
  </si>
  <si>
    <t>Nonlinear predictive current controllers for Permanent Magnet Synchronous Motor</t>
  </si>
  <si>
    <t>The work presented in this paper relates to nonlinear
 predictive current controllers applied in Permanent Magnet Synchronous
 Motors (PMSM) control systems. The first control scheme is the simplest
 one - it predicts future evolution of currents for each inverter key
 configuration, and selects the one that minimizes given cost function.
 The next control scheme uses three configurations in order to minimize
 current ripples. The duration of selected key configurations is
 calculated in order to move current vector as close as possible to the
 set current vector. To define the duty cycles of each inverter
 configuration there is applied a heuristic method. Motor parameters were
 calculated with FE (Finite Element) model created in Maxwell and were
 also verified experimentally on a test stand. A motor model was based on
 industrial stator and windings, and rotor with buried magnets,
 previously optimized, designed and constructed. Simulation of the
 proposed control algorithms were carried in Matlab using scripting
 language - without Simulink.</t>
  </si>
  <si>
    <t>Non-linear system identification of a latent heat thermal energy storage system</t>
  </si>
  <si>
    <t>http://www.sciencedirect.com/science/article/pii/S1359431117350287</t>
  </si>
  <si>
    <t>Latent heat storage systems utilising phase change materials have potential to offer several advantages over sensible heat storage, including higher energy storage densities and thermal modulation. Despite these advantages, only a few commercialised products incorporating this technology exist due to several engineering challenges. One problem is how to model this technology in a computationally efficient manner which allows simulating this technology with variable heat sources such as solar thermal and heat pump systems and assess their long-term system performance. In this study, the application of a dynamic neural network for this purpose is investigated, where a Layered Digital Dynamic Neural (LDDN) type network is trained using experimental data to approximate the outlet fluid temperature of a latent heat storage system given inlet fluid temperature and mass flow rate. To acquire the training data necessary for the neural network, an experimental apparatus was designed, built and operated under laboratory conditions. Twenty experiments were conducted to obtain training data where the latent heat storage system was charged to different operating temperatures ranging from 25 to 70 °C. The mass flow rate of the heat exchanger fluid flowing through the heat exchanger was also varied: 0.045 and 0.05 kg/s such that the flow of heat exchanger fluid remained turbulent. These data were then presented to the network for training and optimisation of the network architecture using the Bayesian Regularization training algorithm. It was found, that the LDDN type architecture was suitable to characterise the thermal operational behaviour of a latent heat storage system with good accuracy and with little computational effort once trained. Based on an energy analysis, the neural network response predicted the quantity of energy stored and discharged with approximately 5% and 7% accuracy respectively when presented with data not used during the training process. These results indicate that a dynamic neural network may be a computationally efficient method to model the non-linear operational characteristics of a latent heat storage system. It may therefore be implemented within a simulation environment such as TRNSYS or Simulink.</t>
  </si>
  <si>
    <t>Normal and fault compensated regimes for safety relevant two phase motor control applications: Two phase motor control study in normal and fault operating modes</t>
  </si>
  <si>
    <t>The paper proposes a new motor control strategy for safety
 relevant systems that are using two phase electric motors. Safety
 relevant applications requires the evaluation of the safe state of the
 system to be an operating mode without an unreasonable level of risk.
 Using this new control algorithm, the range where the unsafe state is
 defined as off and understood as deactivated can be diminished. A case
 study in normal and fault operating regimes for a two phase permanent
 magnet synchronous motor was conducted. By applying this new properly
 developed control strategy within a simulation model using
 Matlab/Simulink environment proves the ability to overcome inserted
 failures in different condition tests.</t>
  </si>
  <si>
    <t>Notice of Violation of IEEE Publication Principles: Model predictive control of five level cascaded H bridge multilevel inverter for photovoltaic system</t>
  </si>
  <si>
    <t>In this paper, a model predictive control strategy for a five
 level cascaded H bridge multilevel inverter used in a grid connected
 photovoltaic system is presented. Finite Control Set Model Predictive
 Control (FCS-MPC) is used here due to its simple and flexible nature to
 adapt with the discrete nature of power electronic circuits. Its digital
 implementation is also made easier with the advancement of
 microprocessor technology. The control objectives of Multilevel
 Inverters (MLI's)are represented by a cost function in the MPC
 algorithm. The cost functions are evaluated for each of the switching
 states based on predictive variables defined by the discrete model of
 the system. Cost function is then optimized to meet the control
 objectives of the system. But the large number of switching states in an
 MLI will result in more complex calculations. By means of MPC, the
 number of states to be evaluated can be reduced, but the dynamic
 response of the system will get affected. To overcome that, nearest
 switching vectors of the selected states can be utilized to improve the
 dynamic response of the system. The effectiveness of the proposed system
 is demonstrated using Matlab/Simulink.</t>
  </si>
  <si>
    <t>Novel bio-inspired memetic salp swarm algorithm and application to MPPT for PV systems considering partial shading condition</t>
  </si>
  <si>
    <t>http://www.sciencedirect.com/science/article/pii/S0959652619301696</t>
  </si>
  <si>
    <t>This paper proposes a novel bio-inspired optimization method named memetic salp swarm algorithm (MSSA). It is developed by extending the original salp swarm algorithm (SSA) with multiple independent salp chains, thus it can implement a wider exploration and a deeper exploitation under the memetic computing framework. In order to enhance the convergence stability, a virtual population based regroup operation is used for the global coordination between different salp chains. Due to partial shading condition (PSC) and fast time-varying weather conditions, photovoltaic (PV) systems may not be able to generate the global maximum power. Hence, MSSA is applied for an effective and efficient maximum power point tracking (MPPT) of PV systems under PSC. To evaluate the MPPT performance of the proposed algorithm, four case studies are undertaken using Matlab/Simulink, e.g., start-up test, step change of solar irradiation, ramp change of solar irradiation and temperature, and field atmospheric data of Hong Kong. The obtained PV system responses are compared to that of eight existing MPPT algorithms, such as incremental conductance (INC), genetic algorithm (GA), particle swarm optimization (PSO), artificial bees colony (ABC), cuckoo search algorithm (CSA), grey wolf optimizer (GWO), SSA, and teaching-learning-based optimization (TLBO), respectively. Simulation results demonstrate that the output energy generated by MSSA in Spring in HongKong is 118.57%, 100.73%, 100.96%, 100.87%, 101.35%, 100.36%, 100.81%, and 100.22% to that of INC, GA, PSO, ABC, CSA, GWO, SSA, and TLBO, respectively. Lastly, a hardware-in-the-loop (HIL) experiment using dSpace platform is undertaken to further validate the implementation feasibility of MSSA.</t>
  </si>
  <si>
    <t>Novel control algorithm for MPPT with Boost converters in photovoltaic systems</t>
  </si>
  <si>
    <t>http://www.sciencedirect.com/science/article/pii/S0360319917304457</t>
  </si>
  <si>
    <t>The great advances in efficiency and performance of photovoltaic modules would not be very useful if they do not work close to their maximum power point (MPP). In this paper a novel Sliding Mode Control (SMC) based algorithm is proposed to be implemented in a DC/DC converter in order to make an autonomous photovoltaic system to work at the MPP. Once that the design of the novel algorithm has been detailed (especially the novel part relative to the current reference signal) and its stability has been demonstrated, its performance has been compared with two of the most commonly used algorithms in this scope, i.e., Perturbation &amp; Observation (P&amp;O) and Incremental Conductance (IC) algorithms, in addition to a PI controller because it is one of the preferred controllers in industrial applications. This comparison has been carried out taking into account both simulated and experimental tests. The first focused on their behavior when sudden changes in irradiance and temperature, while the lasts analyzed them when the load resistance was varying arbitrarily in actual facilities (composed of a photovoltaic module Mitsubishi PV-TD185MF5, a Boost converter, a variable load and a real-time data acquisition card dSPACE DSP1104 used as the interface between the control algorithm implemented in Simulink/Matlab and the real photovoltaic module). After completing tests under different conditions, we found that the proposed SMC based algorithm outperforms the PI controller and the P&amp;O and IC algorithms, especially in experiments carried out using actual facilities.</t>
  </si>
  <si>
    <t>Novel control algorithm of braking energy regeneration system for an electric vehicle during safety–critical driving maneuvers</t>
  </si>
  <si>
    <t>http://www.sciencedirect.com/science/article/pii/S0196890415009073</t>
  </si>
  <si>
    <t>This paper mainly focuses on control algorithm of the braking energy regeneration system of an electric bus under safety–critical driving situations. With the aims of guaranteeing vehicle stability in various types of tyre–road adhesion conditions, based on the characteristics of electrified powertrain, a novel control algorithm of regenerative braking system is proposed for electric vehicles during anti-lock braking procedures. First, the models of vehicle dynamics and main components including braking energy regenerative system of the case-study electric bus are built in MATLAB/Simulink. Then, based on the phase-plane method, the optimal brake torque is calculated for ABS control of vehicle. Next, a novel allocation strategy, wherein the target optimal brake torque is divided into two parts that are handled separately by the regenerative and friction brakes, is developed. Simulations of the proposed control strategy are conducted based on system models built using MATLAB/Simulink. The simulation results demonstrate that the developed strategy enables improved control in terms of vehicle stability and braking performance under different emergency driving conditions. To further verify the synthesized control algorithm, hardware-in-the-loop tests are also performed. The experimental results validate the simulation data and verify the feasibility and effectiveness of the developed control algorithm.</t>
  </si>
  <si>
    <t>Novel PWM Technique for Quasi Switched Boost Converter for the Nano-grid Applications</t>
  </si>
  <si>
    <t>Scaled down version of the Micro grid is nanogrid, where each
 residential home, commercial building etc. are optimized and power is
 shared between the Battery Energy Storage (BES) and the utility grid.
 The recently proposed impedance source converters (ISC) are attractive
 solution for the nanogrid applications. Among them Conventional Simple
 Boost Converter (SBC) is a good choice. Here, a novel quasi Switched
 Boost converter (qSBC) is proposed. With the proposed structure, high
 gain from the DC-AC for multiple input (Photovoltaic (PV) and BES) and
 multiple output (BES and AC gird) is obtained. This paper proposes new
 Pulse Width Modulation (PWM) control strategy to increase the gain and
 the modulation index. The benefits of the proposed circuit include: 1)
 High modulation index during DC - AC conversion, 2) Significantly
 reduced voltage stresses across the components 3) Continuous input
 current from PV panel 4) Reduced inductor current ripple 5) Low
 shoot-through current and 6) high efficiency. All the operating modes
 and circuit analysis for the proposed converter are investigated in
 detail. Mathematical modeling of the proposed circuit is carried out in
 MATLAB/Simulink® and obtained results are discussed. Experimental
 prototype for 500W, 240V/50Hz output voltage is developed to validate
 the proposed converter with the developed PWM control algorithm.
 Hardware results obtained validates the performance and advantages of
 the proposed circuit and associated modulation method.</t>
  </si>
  <si>
    <t>Numerical modeling and vibration control of transducer in ultrasonically assisted machining</t>
  </si>
  <si>
    <t>Ultrasonic assisted machining has been applied in machining
 brittle and hard material. The critical problem of ultrasonic assisted
 machining is to get a proper adaptive controller of the ultrasonic
 vibration. In this paper, a numerical vibration model is established by
 a mass-damper-elastic component. The loading effect on dynamics of
 ultrasonic transducer is investigated. The transfer function of
 transducer is obtained and simulation calculation model is carried out
 in Matlab. The effects of different damper and elastic component on
 frequency characteristic of ultrasonic transducer are found. The PID
 algorithm and the H® algorithm for vibration control are established and
 simulated in the Matlab Simulink, and proves both PID algorithm and Hoo
 algorithm can achieve the accurate and fast controlling results.
 Finally, some experiments are carried out to verify the simulation
 calculation.</t>
  </si>
  <si>
    <t>Numerical modeling of thermal behaviors of active multi-layer living wall</t>
  </si>
  <si>
    <t>http://www.sciencedirect.com/science/article/pii/S037877881530102X</t>
  </si>
  <si>
    <t>The paper numerically models the thermal behaviors of multi-layer living wall. The aim of this study is to identify the most efficient wall configuration according to indoor and outdoor climate conditions by using a new simulation tool developed using Matlab and Simulink. The simulation tool is created to evaluate both conventional façade systems and those integrated with phase change materials (PCMs). The model is validated using experimental results from the literature for the multi-layer PCM-enhanced wall. The ventilated cavity wall model is also verified using TRNSYS “TYPE36”, a well validated and respected model for simulating thermal storage wall. The location within the wall assembly, the orientation and the optimal thermal properties of PCM's are then analyzed using the tool. The validated multi-layer wall system is further integrated with a full-scale building model with a genetic algorithm optimization method. The results show that an optimized active multi-layer living wall system can allow 27–38% of reduced heating energy consumption while avoiding thermal discomfort.</t>
  </si>
  <si>
    <t>On 60GHz wireless link performance in indoor and outdoor environments based on IEEE 802.15.3c</t>
  </si>
  <si>
    <t>This paper presents a prediction of the millimeter wave
 propagation in order to investigate the channel characteristics in
 outdoor/indoor environments, as the most of 60 GHz wireless systems are
 deployed in different environments. We have proposed the High Speed
 Interface Physical Layer Orthogonal Frequency Division Multiplexing (HSI
 PHY OFDM) of the IEEE 802.15.3c standard to investigate the coverage
 performance of the 60 GHz Wireless Local Area Network (WLAN).
 Co-simulation techniques between heterogeneous environments for
 exploiting the advantages of each modeling program have been used.
 Advanced Design System software and Matlab/Simulink are involved, both
 transmitter and receiver of OFDM system are designed in Matlab/Simulink,
 and the Radio Frequency (RF) channel is designed in ADS. Two important
 channel properties characterized, namely large scale and small scale are
 used. We have studied RF transmission over radio system part of Radio
 Over fiber (ROF), where the performance of the ROF is evaluated in terms
 of the Error Vector Magnitude (EVM) using different modulation schemes
 (QPSK and 16-QAM). The simulation results reveal that the proposed
 co-simulation system can analyze clearly the transmission of information
 at 60 GHz, with the presence of obstruction and different kinds of
 attenuations.</t>
  </si>
  <si>
    <t>On the active disturbance rejection control of the permanent magnet synchronous motor</t>
  </si>
  <si>
    <t>This article presents an active disturbance rejection control
 (ADRC) scheme for the regulation of the angular position of the
 permanent magnet synchronous motor including physical implementation.
 The information of the angular position variable is provided by a
 classical resolver included in the motor. A high gain generalized
 proportional integral (GPI) observer-based active disturbance rejection
 controller is used for the unknown load torque. The only information
 needed for the control the motor is the angular position and the control
 gains. The design is robust with respect to the effects of the total
 disturbance. This includes: the input load torque, state dependent
 nonlinearities and un-modeled dynamics. Their combined effect is
 estimated trough a GPI observer. The ADRC is implemented using the a-b
 nonlinear model of the PMSM. Realistic co-simulation in Matlab/Simulink
 and Psim package, including realistic measurement disturbances, are used
 to investigate the stability and accuracy of the proposed control
 algorithm. The simulation results are then compared with laboratory
 experiments carried out on a surface-mounted permanent magnet motor
 using a dSPACE controller card.</t>
  </si>
  <si>
    <t>One-end impedance based fault location in double-circuit transmission lines with different configurations</t>
  </si>
  <si>
    <t>http://www.sciencedirect.com/science/article/pii/S0142061514005572</t>
  </si>
  <si>
    <t>A one-end impedance based fault location method suitable for double-circuit transmission lines with different end configurations is presented in this paper. The effect of mutual coupling of the circuits is taken care of in developing the algorithm. The method is developed in phase coordinates and hence it does not require the complicated six-order sequence component transformation. It is applicable to both symmetrical and unsymmetrical lines. Depending on the terminations at both ends of the line, eight different cases are discussed. The fault data required to evaluate the effectiveness of the method are obtained by simulating faults in different types of double circuit lines using MATLAB/Simulink. The accuracy of the proposed technique is evaluated by comparing the computed fault location with the actual fault location in the simulated models. It is shown that the method is accurate and robust for small errors in estimated equivalent source impedances.</t>
  </si>
  <si>
    <t>On-Line Detection of the Rotor Faults in the Induction Motor Drive Using Parameter Estimator</t>
  </si>
  <si>
    <t>In the paper, a study on the broken rotor bars detection in
 squirrel-cage induction motor, using parameter estimation approach is
 presented. The broken rotor bars detection algorithm is based on the
 assumption, that the rotor faults may result in increase of the value of
 rotor resistance. In the proposed system the rotor resistance estimator,
 based on the model reference adaptive system is used. The additional
 rotor fault detection algorithm is presented, which is tested during
 rotor faults as well as thermal variations of rotor resistance. The
 induction motor is operating in the direct field-oriented control
 structure. Simulation results are presented, which are performed in the
 MATLAB/Simulink software. Proposed approach is also validated by
 experimental tests, which are carried out on laboratory setup, equipped
 with induction motor with physically damaged squirrel-cage and rapid
 prototyping system dSPACE 1103.</t>
  </si>
  <si>
    <t>Online Efficiency Optimization of a Vector Controlled Self-Excited Induction Generator</t>
  </si>
  <si>
    <t>This paper presents a search-based approach to efficiency
 optimization of a vector controlled self-excited induction generator
 (SEIG). The main parts of the control system, besides the SEIG, are a
 prime mover, a three-phase power converter, and a dc load. The
 optimization algorithm is executed online and it relies on fuzzy logic
 (FL) to minimize the internal losses of the SEIG. This is done by
 adjusting the rotor flux reference. As opposed to existing strategies,
 additional effort is made to ensure stable operation of the SEIG while
 the optimization is put on hold and also to avoid the
 optimization-induced detuning. The iron losses of the SEIG are accounted
 for in the proposed vector control algorithm as dependent on both the
 operating flux and frequency. The simulation model of the control system
 is developed in the MATLAB/Simulink for the purpose of FL controller
 design, followed by experimental validation. The control algorithm is
 experimentally implemented using dSpace DS1104 board.</t>
  </si>
  <si>
    <t>Online fractional open-circuit voltage maximum output power algorithm for photovoltaic modules</t>
  </si>
  <si>
    <t>An efficient maximum power point tracking technique is
 developed, which realises the fractional open-circuit voltage (FOCV)
 algorithm through a unique on-line procedure. The proposed method
 continuously estimates the open-circuit voltage by measuring
 instantaneous voltage, current, and temperature of the photovoltaic
 module without disconnecting the power flow to the load. Simultaneously,
 the open-circuit voltage (Voc) value can be measured at any operating
 point of the I-V curve and does not require any perturbation to the
 specific point. Three methods i.e. proposed algorithm, analytical FOCV,
 and conventional offline FOCV are modelled in Matlab/Simulink
 environment and also the numerical computations are carried out.
 Finally, the proposed FOCV and the conventional offline FOCV are tested
 through the experimental setup. The comparative analysis indicates the
 following advantages: (i) interruption-free output power; (ii) accurate
 measurement of Voc under any weather condition, especially variable
 temperature condition; and (iii) continuous measurement and tracking of
 maximum power point (MPP). Owing to the aforementioned advantages, the
 proposed method exhibits better MPP tracking and superior dynamic plus
 steady-state efficiencies as compared to the analytical FOCV and
 conventional offline FOCV methods.</t>
  </si>
  <si>
    <t>Online optimal stationary reference frame controller for inverter interfaced distributed generation in a microgrid system</t>
  </si>
  <si>
    <t>http://www.sciencedirect.com/science/article/pii/S235248471931090X</t>
  </si>
  <si>
    <t>This paper presents a novel optimal real-time controller for inverter-based distributed generation units in an islanded microgrid. With respect to the fact that the microgrid has a completely nonlinear structure and its dynamics is constantly changing, the linear controllers with constant and inflexible coefficients cannot maintain proper response in a wide range of operation conditions. Hence, an optimal nonlinear controller that theirs coefficient are adjusted in a real-time manner based on fuzzy logic is presented. To improve the performance of the proposed real-time controller, its fuzzy system parameters are determined using an offline particle swarm optimization algorithm for various operation conditions. In the proposed real-time controller, proportional-resonant controllers are used due to their advantage in the stationary reference frame for controlling the voltage and current of distributed generation units in the microgrid. Capability and efficiency of the proposed real-time controller are evaluated in different operation scenarios in MATLAB/Simulink environment. The simulation results shows that changing the control coefficients online with respect to operation condition leads to achievement of an optimum answer for voltage during the occurrence of islanding condition and also in case of load variation in the islanded microgrid.</t>
  </si>
  <si>
    <t>Online optimization of a multi-conversion-level DC home microgrid for system efficiency enhancement</t>
  </si>
  <si>
    <t>http://www.sciencedirect.com/science/article/pii/S2210670717305292</t>
  </si>
  <si>
    <t>In this paper, an on-line management system for the optimal efficiency operation of a multi-bus DC home distribution system is proposed. The operation of the system is discussed with reference to a distribution system with two conversion stages and three voltage levels. In each of the conversion stages, three paralleled DC/DC converters are implemented. A Genetic Algorithm performs the on-line optimization of the DC network’s global efficiency, generating the optimal current sharing ratios of the concurrent power converters. The overall DC/DC conversion system including the optimization section is modelled using MATLAB/Simulink. Thanks to the implemented online algorithm, considering the system modelling as dynamic master/slave configuration, reliability, robustness and flexibility of the whole conversion system is enhanced. Since an online algorithm is implemented, several variables are accounted for, such as: components loss parameters, components ageing, load currents, switching frequency and input voltage. Simulation results considering several case studies are presented and the benefits brought by the optimization algorithm in terms of power saving are widely discussed for each case study.</t>
  </si>
  <si>
    <t>Online Parameter Estimation Technique for Adaptive Control Applications of Interior PM Synchronous Motor Drives</t>
  </si>
  <si>
    <t>This paper proposes an online parameter estimation method
 based on a discrete-time dynamic model for the interior permanent-magnet
 synchronous motors (IPMSMs). The proposed estimation technique, which
 takes advantage of the difference in dynamics of motor parameters,
 consists of two affine projection algorithms. The first one is designed
 to accurately estimate the stator inductances, whereas the second one is
 designed to precisely estimate the stator resistance, rotor flux
 linkage, and load torque. In this paper, the adaptive decoupling
 proportional-integral (PI) controllers with the maximum torque per
 ampere operation, which utilize the previously identified parameters in
 real time, are chosen to verify the effectiveness of the proposed
 parameter estimation scheme. The simulation results via MATLAB/Simulink
 and the experimental results via a prototype IPMSM drive system with a
 TI TMS320F28335 DSP are presented under various conditions. A
 comparative study with the conventional decoupling PI control method is
 carried out to demonstrate the better performances (i.e., faster dynamic
 response, less steady-state error, more robustness, etc.) of the
 adaptive decoupling PI control scheme based on the proposed online
 parameter estimation technique.</t>
  </si>
  <si>
    <t>Online Parameter Identification for Model-Based Sensorless Control of Interior Permanent Magnet Synchronous Machine</t>
  </si>
  <si>
    <t>This paper proposes an online identification method that can
 accurately estimate the stator resistance and dq-axis stator inductances
 for the effective model-based sensorless control of interior permanent
 magnet synchronous motors (IPMSMs). The proposed affine projection
 algorithms are uniquely designed in the estimated rotating γ-δ frame to
 precisely identify the parameters mentioned above. The two time-scale
 approaches are employed in the affine projection algorithms to estimate
 the three electrical parameters. Despite the electrical parameter
 variations due to the temperature change and magnetic saturation during
 operation, the rich enough data are provided to the affine projection
 algorithms in the discrete-time domain to accurately retrieve the
 updated parameters. These correctly estimated parameters are adapted to
 the extended back electromotive force observer for the sensorless
 control of IPMSM drives. Hence, the adaptation of online updated
 parameters makes the observer stable and robust to parameter variations
 as compared to the conventional observer without updated parameters. The
 MATLAB/Simulink-based simulation results and experimental results via a
 prototype IPMSM test-bed having TMS320F28335 DSP are given to verify the
 accurate convergence of the estimated parameters, which results into a
 stable sensorless control system under various operating conditions.</t>
  </si>
  <si>
    <t>Online thevenin equivalent parameter estimation using nonlinear and linear recursive least square algorithm</t>
  </si>
  <si>
    <t>This paper proposes method for detection, estimation of
 Thevenin equivalent parameters to describe power system behavior.
 Thevenin equivalent estimation is a challenge due to variation in system
 states caused by power flow in the network. Thevenin equivalent
 calculation based on changes in system with multiple sources integrated
 with grid, isolated distributed generator system is analysed and
 nonlinear least square fit estimation technique for algorithm is
 adopted. Linear least square fit is used with a linearized model.
 Performance evaluation of proposed method is carried out through
 mathematical model, nonlinear and linear least square fit based
 algorithm technique and simulation through MATLAB/SIMULINK package.
 Accurate grid and source side impedance estimation technique is
 applicable for distributed generation sources interfaced with grid to
 improve dynamic response, stability, reliability when subjected to
 faults or any other disturbances in network. Algorithm can accurately
 estimate Thevenin equivalent of multiple sources connected in parallel
 simultaneously with voltage and current phasor measurements at point of
 common coupling. Mathematical analysis and simulation results validate
 the effectiveness of proposed method.</t>
  </si>
  <si>
    <t>OpenErrorPro: A New Tool for Stochastic Model-Based Reliability and Resilience Analysis</t>
  </si>
  <si>
    <t>Increasing complexity and heterogeneity of modern
 safety-critical systems require advanced tools for quantitative
 reliability analysis. Most of the available analytical software exploits
 classical methods such as event trees, static and dynamic fault trees,
 reliability block diagrams, simple Bayesian networks, and Markov chains.
 First, these methods fail to adequately model complex interaction of
 software, hardware, physical components, dynamic feedback loops,
 propagation of data errors, nontrivial failure scenarios, sophisticated
 fault tolerance, and resilience mechanisms. Second, these methods are
 limited to the evaluation of the fixed set of traditional reliability
 metrics such as the probability of generic system failure, failure rate,
 MTTF, MTBF, and MTTR. More flexible models, such as the Dual-graph Error
 Propagation Model (DEPM) can overcome these limitations but have no
 available tools. This paper introduces the first open-source DEPM-based
 analytical software tool OpenErrorPro. The DEPM is a formal stochastic
 model that captures control and data flow structures and
 reliability-related properties of executable system components. The
 numerical analysis in OpenErrorPro is based on the automatic generation
 of Markov chain models and the utilization of modern Probabilistic Model
 Checking (PMC) techniques. The PMC enables the analysis of
 highly-customizable resilience metrics, e.g. the probability of system</t>
  </si>
  <si>
    <t>Optimal control design of voltage source converter using bilinear state-space representation</t>
  </si>
  <si>
    <t>This paper deals with the design and evaluation of a quadratic
 optimal control method based on bilinear statespace modelling approach
 in order to improve the asymptotic stability of Voltage Source Converter
 (VSC). An steady-state mathematical model of the VSC converter is
 developed around operating point. VSC converters are increasingly
 popular with the development of HVDC connection and Multi Terminal DC
 grid (MTDC). The main role of the studied VSC converter in VSC-HVDC
 transmission system is to regulate the DC bus voltage. The intention of
 this paper is to propose a rigorous control method based on optimization
 algorithms. Finally, the proposed control method is evaluated using
 Matlab/Simulink.</t>
  </si>
  <si>
    <t>Optimal control strategy of ultra-capacitors in hybrid energy storage system for electric vehicles</t>
  </si>
  <si>
    <t>http://www.sciencedirect.com/science/article/pii/S1876610217361386</t>
  </si>
  <si>
    <t>This paper describes a novel Energy Management Strategy (EMS) for hybrid energy storage systems, when used to supply urban electric vehicles. A preliminary off-line procedure, based on nonlinear programming, is performed in order to optimize the battery current profile for fixed working cycles. Hence, a suitable control strategy, which is based on a constrained minimization problem, is tailored for real-time applications. This control strategy exploits the off-line solution of a proper isoperimetric problem and aims to dynamically optimize the battery durability by reducing peak charging/discharging current values. The main advantage of the analysed EMS consists in the easy on-board implementation through the use of one single parameter, which can be quickly identified through a simple off-line numerical procedure. The proposed strategy is evaluated in simulation environment, through the use of a Matlab-Simulink model, for the case study of an urban electric vehicle running on a ECE 15 driving cycles. Simulation results have confirmed the good performance of the above strategy in reducing the battery peak charging/discharging current through the proper management of the hybrid energy storage system.</t>
  </si>
  <si>
    <t>Optimal DC Sources and Switching Angles for THD Minimization in MLI using Unconstrained Simplex method</t>
  </si>
  <si>
    <t>Total Harmonic Distortion (THD) in Cascaded Multilevel
 Inverters (CMLI) is the function of optimal values of DC sources and
 switching angles. Since THD is Euclidean norm of individual harmonics,
 that's why minimizing the THD function minimizes the lower harmonics
 greatly as compared to higher harmonics hence more suitable for harmonic
 reduction than selective harmonic elimination (SHE). In this paper,
 Nelder Mead (NM) Simplex algorithm, an unconstrained solver, is employed
 to find the local minimum of multidimensional THD function. Constraint
 of modulation index and required magnitude of fundamental component is
 embedded inside objective function. As a case study, 5 and 7 level MLI
 with both equal and unequal DC sources is investigated for optimal DC
 values and switching angles for both single and three phase output
 voltage. Computational results are validated through Simulink model for
 both cases in MATLAB.</t>
  </si>
  <si>
    <t>Optimal DER Sizing Using Microgrid Design Tool Integrating Model Predictive Control Based Energy Management - A Case Study</t>
  </si>
  <si>
    <t>We present the results of a case-study analysis for optimal
 sizing of a battery energy storage system (BESS), photovoltaic and/or
 genset (or cogeneration unit) using a recently developed microgrid
 design tool (MGDT) which integrates advanced energy management
 algorithm, including MPC (Model Predictive Control) approach embedded
 into the optimization engine. MPC algorithm is based on the resolution
 of an optimization problem that uses the variable electric tariff rates
 (for both energy and demand), the predicted load, and distributed energy
 resources production profiles to minimize the cost function over a time
 horizon (typically 24-hours) with respect to optimal energy profile
 results. This Matlab Simulink based tool was able to produce comparative
 results to indicate battery-autonomy and how the battery design impacts
 the cost when the microgrid operates in grid connected mode. The
 analyzed KPIs were: renewable penetration ratio, yearly cost for utility
 grid, cash flow on the full project lifetime.</t>
  </si>
  <si>
    <t>Optimal Design and Model Predictive Control of Standalone HRES: A Real Case Study for Residential Demand Side Management</t>
  </si>
  <si>
    <t>Conventional electricity generation is one of the greatest
 sources of CO2 emissions. For a successful transformation of
 conventional energy systems into non-polluting and renewable energy
 systems, technology-focused traditional systems and economics must be
 combined for a more accurate holistic viewpoint with consideration of
 socio-political, technical, economic and environmental factors. Hybrid
 energy systems are considered the most feasible solution to the
 stochastic nature of renewable energy resources (RERs). Different
 renewable sources such as wind, solar, and hydrogen fuel cells can be
 integrated to form hybrid systems. An energy management strategy (EMS)
 is a strategy for power flow coordination among different components, by
 considering power demand and other constraints. The choice for an
 accurate EMS is the key element of a hybrid system as it is instrumental
 in providing an optimum solution of the hybrid system design and
 operation management. The objective of the optimization is to find
 suitable configurations for cost-effective solutions. Optimization and
 EMS must be treated as one entity to completely understand the system
 design. This study focuses on a techno-economic analysis with an
 optimized sizing of a hybrid renewable energy system (HRES) components
 to meet the residential load demand of a specific area in Pakistan. Nine
 different scenarios based on the PV-wind-diesel-BSS-converter system are
 investigated in terms of total net present cost (TNPC), Levelized cost
 of energy (LCOE), and greenhouse gas (GHG) emissions to find the optimal
 system design. HOMER Pro software is used to develop the HRES model and
 for simulation analysis, with optimal sizing of each component for an
 economical solution. Simulation studies established that
 PV-wind-BSS-converter is the best suitable choice for the given
 location, and the optimal component sizes were determined. The TNPC of
 this system is $47,398 and the LCOE is $ 0.309/kWh. This represents an
 81.7 % decrease in overall cost, compared to the base case (diesel only)
 and a 100% reduction in harmful gases while satisfying 100 % of the
 energy requirement with a 63.9 % of the surplus. MATLAB/Simulink model
 is developed for the optimum HRES system design. Its validity is tested
 by maintaining bus voltages (dc and ac), the secure operation range of
 storage SOC and real power balance among different components of the
 hybrid renewable energy system (HRES), and an effective ac voltage,
 irrespective of external perturbations. Model predictive control (MPC)
 is regarded as a high-performing algorithm. Since power converters are
 largely applied in microgrids (MGs), the problem formulation with MPC
 for a reconfigurable bidirectional voltage source converter (VSC) is
 applied in this work for hybrid MG. The inevitable fluctuations due to
 the linear and non-linear loads and the nature of renewable sources are
 addressed. The regulation of ac voltage is implemented through a finite
 control set model predictive control (FCS-MPC) based active front end
 (AFE) rectifier, while direct power MPC (DPMPC) is used to control the
 power during grid-connected operation. The regulation of an ac load
 voltage is done through voltage based MPC (MPVC) in the islanding
 operation of the MG. Moreover, the HRES transition from grid-tied to
 grid-isolated mode is comprehensively analyzed. MATLAB/Simulink®
 software certified the robustness and evaluated the performance of the
 proposed HRES model under different varying loads viz. balanced,
 unbalanced, and nonlinear. The proposed strategy offers superior
 performance with low total harmonic distortion (THD), compared to
 previously developed strategies. The output waveform of voltage and
 current have THD of 0.28 % compared to 3.71 % with the conventional
 strategy. The contributions of this paper lie in the sequential use of
 HOMER as well as MATLAB tools and in the validation of the suggested
 HRES plan for the considered location; along with the implementation of
 FCS-MPC for a reconfigurable bidirectional VSC.</t>
  </si>
  <si>
    <t>Optimal EV charging and discharging control considering dynamic pricing</t>
  </si>
  <si>
    <t>EV penetration allows the bidirectional power flow between
 power grid and EV, called vehicle-to-grid (V2G). The V2G implementation
 requires different price signals, such as real-time pricing (RTP) and
 time-of-use pricing (TOU). This work investigates the smart EVs charging
 control problem at a distribution transformer level. In order to
 evaluate the peak shaving and the transformer load factor increasing due
 to coordinated V2G process, three EV penetration levels are evaluated:
 30%, 60% and 100% of residential households with one EV. The charging
 and discharging of the battery is optimized to minimize the net
 electricity cost during a 24-hour period, with three different types of
 dynamic prices. The computational model was developed using the
 Matlab/Simulink and a linear programming technique is used. The results
 shows that coordinated charging control limits the peak demand elevation
 and provide peak shaving for substation and distribution transformers.
 The instantaneous RTP showed better results and TOU could shift the
 demand peak to another time of the day.</t>
  </si>
  <si>
    <t>Optimal Frequency Controller Parameters of Wind Turbines Participating System Frequency Control</t>
  </si>
  <si>
    <t>Control of variable speed wind turbines to participate system
 frequency control has become a new requirement for wind turbines in a
 high penetrated wind farm power system. This paper focuses on selection
 of the frequency controller parameters of the wind turbines to improve
 the frequency control effect. Frequency control method of the wind
 turbines is presented in this paper. Considering the system frequency
 response, the synthetic frequency response model is built, a
 multi-objective function of evaluating the effect of system frequency
 response is proposed, then genetic algorithm is used to determine the
 optimal frequency controller parameters. The performance of the
 frequency control effect with optimal frequency controller parameters of
 the wind turbines is validated in Matlab/Simulink.</t>
  </si>
  <si>
    <t>Optimal hybrid renewable energy design in autonomous system using Modified Electric System Cascade Analysis and Homer software</t>
  </si>
  <si>
    <t>http://www.sciencedirect.com/science/article/pii/S019689041630735X</t>
  </si>
  <si>
    <t>In this paper, a method for designing hybrid electricity generation systems is presented. It is based on the Modified Electric System Cascade Analysis method. The Power Pinch analysis is used as a guideline for development of an isolated power supply system, which consists of photovoltaic panels, wind turbines and energy storage units. The design procedure uses a simulation model, developed using MATLAB/SIMULINK and applies the developed algorithms for obtaining an optimal design. A validation of the Modified Electric System Cascade Analysis method is performed by comparing the obtained results with those from the Homer Pro software. The procedure takes as inputs hourly wind speed, solar radiation, demands, as well as cost data, for the generation and storage facilities. It is also applied to minimize the loss of power supply probability and to minimize the number of storage units. The algorithm has been demonstrated with a case study on a site in Oujda city, with daily electrical energy demand of 18.7kWh, resulting in a combination of photovoltaic panels, wind turbine and batteries at minimal cost. The results from the Modified Electric System Cascade Analysis and HOMER Pro show that both tools successfully identified the optimal solution with difference of 0.04% in produced energy, 5.4% in potential excess of electricity and 0.07% in the cost of the energy.</t>
  </si>
  <si>
    <t>Optimal location and sizing of Unified Power Flow Controller (UPFC) to improve dynamic stability: A hybrid technique</t>
  </si>
  <si>
    <t>http://www.sciencedirect.com/science/article/pii/S0142061514004475</t>
  </si>
  <si>
    <t>In this paper a hybrid technique based optimal location and sizing of UPFC to improve the dynamic stability is proposed. Here, the maximum power loss bus is identified at the most favorable location for fixing the UPFC, because the generator outage affects the power flow constraints such as power loss, voltage, real and reactive power flow. The optimum location has been determined using the Artificial Bees Colony (ABC) algorithm. Depending on the violated power flow quantities the Gravitational Search Algorithm (GSA) optimizes the required quantity of the UPFC to recover the initial operating condition. Then the proposed work is implemented in the MATLAB/simulink platform and the performance is evaluated by using the comparison, at different techniques like ABC and GSA. The comparison results demonstrate the superiority of the proposed approach and confirm its potential to solve the problem.</t>
  </si>
  <si>
    <t>Optimal location for single and multiple DG based on vulnerability index in smart distribution system</t>
  </si>
  <si>
    <t>Power system is getting more complicated with the
 interconnection between distributed generation (DG) and distribution
 network. Demanding a wide network of vulnerability and operational
 effects requires advanced technical aspects assessment. In this paper,
 an Optimal Performance Index (OPI) is proposed with considering the real
 and reactive power output from DG units. This proposed OPI considered
 multi-objective indices, namely real and reactive power loss, fault
 current and voltage, voltage deviation, harmonic distortion,
 vulnerability for DG and bus with Vulnerability Index (VI). The test
 network is modeled as directed graph network formed from power flow
 method in Backward-Forward-Sweep algorithm. The topological significance
 of each node is derived from betweenness centrality to represent the
 weights. This expression determines the optimal location of DG in IEEE37
 bus radial feeder with constant DG load model. Case studies include the
 OPI evaluation with single and multiple DG and the results are analyzed
 to validate the proposed model using OPAL-RT 5600 Real-time digital
 Simulator in MATLAB/Simulink environment.</t>
  </si>
  <si>
    <t>Optimal Sensor Selection and Fusion for Heat Exchanger Fouling Diagnosis in Aerospace Systems</t>
  </si>
  <si>
    <t>Heat exchangers are critical components of the environmental
 control system (ECS) of an aircraft. The ECS regulates temperature,
 pressure, and humidity of the cabin air. Fouling of the heat exchangers
 in an ECS may occur due to the deposition of external substances (e.g.,
 debris) on the fins that obstruct the air flow, which increases the
 pressure drop across the heat exchanger and degrades its efficiency.
 Fouling is a critical issue, because it necessitates time consuming,
 periodic, and expensive maintenance. In this regard, this paper presents
 a two step process for fouling diagnosis of the heat exchanger: optimal
 sensor set selection that contains the most relevant information for
 fault classification and robust data analysis and sensor fusion in the
 presence of various uncertainties for the inference of fouling severity
 via different machine learning tools. This process of heat exchanger
 fouling diagnosis is implemented and tested on the data generated from
 an experimentally validated high-fidelity Simulink model of the ECS
 provided by an industry partner.</t>
  </si>
  <si>
    <t>Optimal Strategy Modelling for Routers Resources Allocation in Self-Similar Traffic Environment</t>
  </si>
  <si>
    <t>The present article describes simulation results for single
 queue P/M/1/K model. Simulink has been used to create this model and
 evaluate its performance. The main purpose of the research made is to
 optimize costs of resources allocation for TCP traffic type at the same
 time striving to achieve the best packet loss probability. The
 optimization was made with dynamic programming method by using Bellman
 algorithm for simulated traffic with different self-similarity (Hurst)
 parameter and utilization coefficient values. The results of this work
 indicate that Hurst parameter affects greatly the costs of resources to
 be allocated. With estimation of Hurst parameter for network traffic
 these results can be used to estimate buffer memory capacity and ensure
 the specified value of packet loss probability. The research made also
 suggests to increase buffer memory capacity rather than channel
 bandwidth, whenever it is possible.</t>
  </si>
  <si>
    <t>Optimal supplementary frequency controller design using the wind farm frequency model and controller parameters stability region</t>
  </si>
  <si>
    <t>http://www.sciencedirect.com/science/article/pii/S0019057818300120</t>
  </si>
  <si>
    <t>In most of the existing studies, the frequency response in the variable speed wind turbines (VSWTs) is simply realized by changing the torque set-point via appropriate inputs such as frequency deviations signal. However, effective dynamics and systematic process design have not been comprehensively discussed yet. Accordingly, this paper proposes a proportional-derivative frequency controller and investigates its performance in a wind farm consisting of several VSWTs. A band-pass filter is deployed before the proposed controller to avoid responding to either steady state frequency deviations or high rate of change of frequency. To design the controller, the frequency model of the wind farm is first characterized. The proposed controller is then designed based on the obtained open loop system. The stability region associated with the controller parameters is analytically determined by decomposing the closed-loop system's characteristic polynomial into the odd and even parts. The performance of the proposed controller is evaluated through extensive simulations in MATLAB/Simulink environment in a power system comprising a high penetration of VSWTs equipped with the proposed controller. Finally, based on the obtained feasible area and appropriate objective function, the optimal values associated with the controller parameters are determined using the genetic algorithm (GA).</t>
  </si>
  <si>
    <t>Optimising selection of power switches in PFC boost converter by MATLAB Simulink pretesting</t>
  </si>
  <si>
    <t>The current paper presents an approach of selecting switches
 to reduce the switching losses in PFC converters. The presented concept
 speeds up the process of choosing the best transistor switch for PFC
 converters and therefore optimizes the efficiency by lowering the
 switching losses. The presented MATLAB Simulink model is used to
 determine the best transistor in a matter of efficiency. Experimental
 results are presented to support and verify the correct operation of the
 simulation model and as a reference for the simulation results. A
 particular example of 1500 W battery charger for ultralight electric
 vehicles is used as an example. A user-friendly algorithm is developed
 based on the proposed model for selection of the lowest losses and price
 transistor, suitable for a given set of input data for the considered
 PFC converter.</t>
  </si>
  <si>
    <t>Optimization and Realization of Flight Simulator’s Washout Algorithm on Runway Incursion’s Simulation</t>
  </si>
  <si>
    <t>https://doi.org/10.1145/3162957.3162998</t>
  </si>
  <si>
    <t>Optimization based energy management strategy for fuel cell/battery/ultracapacitor hybrid vehicle considering fuel economy and fuel cell lifespan</t>
  </si>
  <si>
    <t>http://www.sciencedirect.com/science/article/pii/S0360319920300756</t>
  </si>
  <si>
    <t>Optimization of energy management strategy (EMS) for fuel cell/battery/ultracapacitor hybrid electrical vehicle (FCHEV) is primarily aimed on reducing fuel consumption. However, serious power fluctuation has effect on the durability of fuel cell, which still remains one challenging barrier for FCHEVs. In this paper, we propose an optimized frequency decoupling EMS using fuzzy control method to extend fuel cell lifespan and improve fuel economy for FCHEV. In the proposed EMS, fuel cell, battery and ultracapacitor are employed to supply low, middle and high-frequency components of required power, respectively. For accurately adjusting membership functions of proposed fuzzy controllers, genetic algorithm (GA) is adopted to optimize them considering multiple constraints on fuel cell power fluctuation and hydrogen consumption. The proposed EMS is verified by Advisor-Simulink and experiment bench. Simulation and experimental results confirm that the proposed EMS can effectively reduce hydrogen consumption in three typical drive cycles, limit fuel cell power fluctuation within 300 W/s and thus extend fuel cell lifespan.</t>
  </si>
  <si>
    <t>Optimization Method for Reducing Network Loss of Dc Distribution System with Distributed Resource</t>
  </si>
  <si>
    <t>https://doi.org/10.1007/s11107-018-0805-5</t>
  </si>
  <si>
    <t>Optimization of adaptive fuzzy logic controller using novel combined evolutionary algorithms, and its application in Diez Lagos flood controlling system, Southern New Mexico</t>
  </si>
  <si>
    <t>http://www.sciencedirect.com/science/article/pii/S0957417415006004</t>
  </si>
  <si>
    <t>In fuzzy logic controllers (FLCs), optimal performance can be defined as performance that minimizes the deviation (error term) between the decisions of the fuzzy logic systems and the decisions of experts. A range of approaches – such as genetic algorithms (GA), particle swarm optimization (PSO), artificial neural networks (ANN), and adaptive network based fuzzy inference systems (ANFIS) – can be used to pursue optimal performance for FLCs by refining the membership function parameters (MFPs) that control performance. Multiple studies have been conducted to refine MFPs and improve the performance of fuzzy logic systems through the application of a single optimization approach, but since different optimization approaches yield different error terms under different scenarios, the use of a single optimization approach does not necessarily produce truly optimal results. Therefore, this study employed several optimization approaches – ANFIS, GA, and PSO – within a defined search engine unit that compared the error values from the different approaches under different scenarios and, in each scenario, selected the results that had the minimum error value. Additionally, appropriate initial variables for the optimization process were introduced through the Takagi–Sugeno method. This system was applied to a case study of the Diez Lagos (DL) flood controlling system in southern New Mexico, and we found that it had lower average error terms than a single optimization approach in monitoring a flood control gate and pump across a range of scenarios. Overall, using evolutionary algorithms in a novel search engine led to superior performance, using the Takagi–Sugeno method led to near-optimum initial values for the MFPs, and developing a feedback monitoring system consistently led to reliable operating rules. Therefore, we recommend the use of different methods in the search engine unit for finding the optimal MFPs, and selecting the MFPs from the method which has the lowest error value among them.</t>
  </si>
  <si>
    <t>Optimized Parameters of SOFC for steady state and transient simulations using interior search algorithm</t>
  </si>
  <si>
    <t>http://www.sciencedirect.com/science/article/pii/S0360544218320267</t>
  </si>
  <si>
    <t>A novel application of interior search optimizer (ISO) to define the necessary parameters to model solid-oxide fuel cells (SOFCs) for further studies is presented. Sum of mean squared error (SMSE) is used to formulate the objective function to be optimized by the ISO subject to the validity of predefined constraints. The current study is carried out into two phases: i) under steady-state; various case studies under various operating conditions are demonstrated, and ii) at later stage, scenarios for transient performance of a SOFC system are investigated. In the same context, MATLAB/SIMULINK is used to implement the proposed ISO-based method. A standard proportional-integral (PI)-controller is engaged to the dynamic model to improve its performance during transient disturbances. Transient responses of the stack current and voltage are analyzed due to load changes. Additionally, the hydrogen and oxygen flow rates along hydrogen utilization are investigated. For all test cases, detailed comparisons to other competing recent algorithms such as satin bowerbird algorithm, grasshopper optimizer and genetic algorithm are made to validate the numerical results. It can be emphasized that the comparisons along other demonstrations indicate the viability of the proposed ISO-based method in defining the unknown parameters of the SOFCs efficiently.</t>
  </si>
  <si>
    <t>Optimized power management based on adaptive-PMP algorithm for a stationary PEM fuel cell/battery hybrid system</t>
  </si>
  <si>
    <t>http://www.sciencedirect.com/science/article/pii/S0360319918318846</t>
  </si>
  <si>
    <t>This research develops an efficient and robust polymer electrolyte membrane (PEM) fuel cell/battery hybrid operating system. The entire system possesses its own rapid dynamic response benefited from hybrid connection and power split characteristics due to DC/DC buck-boost converter. An indispensable energy management system (EMS) plays a significant role in achieving optimal fuel economy and in a promising running stability. EMS as an indispensable part plays a significant role in achieving optimal fuel economy and promising operation stability. This study aims to develop an adaptive supervisory EMS that comprises computer-aided engineering tools to monitor, control, and optimize the performance of the hybrid power system. A stationary fuel cell/battery hybrid operating system is optimized using adaptive-Pontryagin's minimum principle (A-PMP). The proposed algorithm depends on the adaptation of the control parameter (i.e., fuel cell output power) from the state of charge (SOC) and load power feedback. The integrated model simulated in a Matlab/Simulink environment includes the fuel cell, battery, DC/DC converter, and power requirements models by analyzing the three different load profiles. Real-time experiments are performed to verify the effectiveness of EMS after analyzing the simulated operating principle and control scheme.</t>
  </si>
  <si>
    <t>Optimized residential load scheduling under user defined constraints in a real-time tariff paradigm</t>
  </si>
  <si>
    <t>Peak demand is a one of the major problems in an electricity
 grid and it has been solved by supply side management in the past. But
 nowadays the existence of potential in the demand side management has
 drawn attention due to its economic and environmental advantages. In
 this paper, the potential of demand response in reducing the peak load
 demands as well as electricity bills to the domestic electricity users
 is evaluated. For this purpose, domestic appliances are modeled in
 MATLAB Simulink and controlled by the energy management controller. The
 devices are categorized into controllable or uncontrollable. Energy
 management controller decides the switching instants of the controllable
 appliances based on the results from optimization algorithms. MILP
 (mixed integer linear programming) algorithm is used for optimization in
 GAMS software. In different cases, different constraints are used for
 optimization considering the comforts, needs and priorities of the end
 users. Results are compared and the savings in electricity bills is
 discussed in this paper considering real time pricing and fixed tariff
 pricing, which exhibits the existence of potential to reduce electricity
 bills and peak loads in demand side management.</t>
  </si>
  <si>
    <t>Optimized Settings of Droop Parameters Using Stochastic Load Modeling for Effective DC Microgrids Operation</t>
  </si>
  <si>
    <t>Droop control is a widely used technique for load sharing in
 dc microgrids (MGs). However, it has an inherent limitation that leads
 to voltage deviations at the dc bus. More importantly, its
 current-sharing performance is degraded due to voltage drops across
 transmission line impedances. Depending on the amount of these voltage
 drops over the dc bus, droop control leads to different current-sharing
 errors and dc bus voltage degradations. Therefore, MG topology and
 loading conditions (LCs) have a considerable effect on current-sharing
 accuracy and voltage regulation. In this paper, an optimization
 procedure accounting all necessary information is introduced to find
 optimal droop parameters for the droop mechanism. First, a proper
 optimization problem is defined with required constraints and a cost
 function formulated as a summation of the current-sharing errors and the
 voltage degradations occurring at various LCs. Then, an optimization
 tool named as particle swarm is implemented to converge a satisfactory
 solution. During the computations, the cost impact of the
 current-sharing error at each LC is weighted based on the probability of
 occurrence of that LC, which is obtained from the stochastic load model
 for the considered MG. The effectiveness of the optimal droop parameters
 is verified through a simulation performed on MATLAB/Simulink and a dc
 MG test bench is prototyped for experimental validation.</t>
  </si>
  <si>
    <t>Optimum design of passive power filter (PPF) at the output of 5-level CHB-MLI using genetic algorithm (GA)</t>
  </si>
  <si>
    <t>While harmonics have adverse effects on both power utilities
 and customers, harmonic filtering is considered the most widely applied
 method among different harmonic-mitigation techniques. Passive power
 filters (PPFs) are currently more economical and commonly applied than
 active power filters (APFs). The problem of passive power filter (PPF)
 design is considered to be a combinatorial optimisation problem that can
 be solved by applying artificial intelligence. For PPF design, heuristic
 methods are powerful optimisation techniques and have many advantages
 such as: no requirement for detailed information about the power system
 and ability to achieve optimum PPF design compared to the conventional
 method. In addition, the cost of PPF implementation can be added to the
 optimisation objective, which is not considered in conventional design.
 The Authors of this paper propose an optimisation model based on genetic
 algorithm (GA) to design a composite PPF. As a case study, the model is
 applied to find the optimum filter design at the output of 5-level
 cascaded H-bridge multilevel invert (CHB-MLI). MATLAB-SIMULINK is used
 for the modelling and simulation.</t>
  </si>
  <si>
    <t>Parameter identification of solid oxide fuel cell by Chaotic Binary Shark Smell Optimization method</t>
  </si>
  <si>
    <t>http://www.sciencedirect.com/science/article/pii/S0360544219314410</t>
  </si>
  <si>
    <t>In this work, a novel optimization method named Chaotic Binary Shark Smell Optimizer is applied to obtain the optimum parameters of the solid oxide fuel cell. In the presented literature, critical metrics of solid oxide fuel cell performance criteria are discussed in a steady-state and dynamic manners. Mean squared deviation within experimental data and modeling data of the net output voltage of the fuel cell stack is considered as the objective function. SIMULINK toolbox in the MATLAB software is used for dynamic modeling of the stack. In this study, the Chaotic Binary Shark Smell Optimizing method is illustrated on some experimental data of commercial stacks. Moreover, a comparison between the proposed optimization method results and some other well-known optimization methods results has been made to show the validation of Chaotic Binary Shark Smell Optimizer. Results of the suggested method for commercial stacks demonstrates the highly efficient performance of this scheme. Furthermore, findings of the numerical simulation in company with mandatory performance measures imply that the capability of the Chaotic Binary Shark Smell Optimizer to produce competing parameters for steady-state and dynamic models of solid oxide fuel cell that indicates the effectuality of the Chaotic Binary Shark Smell Optimizer. Keywords: Solid oxide fuel cell (SOFC), Mathematical modeling, Optimization, Chaotic Binary Shark Smell Optimizer, Parametric investigation.</t>
  </si>
  <si>
    <t>Parameter identification of transformer based on PSO algorithm</t>
  </si>
  <si>
    <t>This paper presents a method to identify T-equivalent
 parameters of transformer using its port data. In order to use the port
 information of the transformer to determine the internal fault of the
 transformer, according to the model reference adaptive principle, the
 recognition model and the adjustment model of the transformer are
 constructed. The fitness function is composed of the response output of
 the two models, and PSO algorithm is used to identify its parameters of
 equivalent circuit. Firstly, the simulation platform is built in
 MATLAB/Simulink to iterate two times. The excitation parameters
 identified by the first iteration are given as the known quantity, and
 the second iteration can identify the leakage impedance parameters of
 the high and low voltage side of the equivalent circuit. Then, the
 feasibility of the algorithm is verified on the experimental platform.</t>
  </si>
  <si>
    <t>Parameters identification and trajectory control for a hydraulic system</t>
  </si>
  <si>
    <t>http://www.sciencedirect.com/science/article/pii/S0019057819301016</t>
  </si>
  <si>
    <t>In order to improve the tracking accuracy of a hydraulic system, an improved ant colony optimization algorithm (IACO) is proposed to optimize the values of proportional–integral–derivative (PID) controller. In addition, this paper presents an experimental study on the parameters identification to deduce accurate numerical values of the hydraulic system, which also determines the relationship between control signal and output displacement. Firstly, the basic principle of the hydraulic system and the mathematical model of the electro-hydraulic proportional control system are analyzed. Based on the theoretical models, the transfer function of the control system is obtained by recursive least square identification method (RLS). Then, the key parameters of the control system model are obtained. Some improvements are proposed to avoid premature convergence and slow convergence rate of ACO: the transition probability is revised based adjacent search mechanism, dynamic pheromone evaporation coefficient adjustment strategy is adopted, pheromone update rule and parameters optimization range are also improved. Then the proposed IACO tuning based PID controller and the identification parameters are modeled and simulated using MATLAB/Simulink and AMESim co-simulation platform. Comparisons of IACO, standard ACO and Ziegler–Nichols (Z–N)PID controllers are carried out with different references as step signal and sinusoidal wave using the co-simulation platform. The simulation results of the bucket system using the proposed controller demonstrates improved settling time, rise time and the convergence speed with a new objective function J. Finally, experiments with leveling operations are performed on a 23 ton robotic excavator. The experimental results show that the proposed controller improves the trajectory accuracy of the leveling operation by 28% in comparison to the standard ACO-PID controller.</t>
  </si>
  <si>
    <t>Partially decentralized sliding mode control of two flexible-link robots to reduce transient responses</t>
  </si>
  <si>
    <t>The use of slender and light flexible structures has increased
 in many applications, due to the requirement of more efficient
 structures. One objective of this work is to generate approximated
 models of two flexible-link robots for control purposes, which include
 rotational actuators, piezoelectric actuators, and different kinds of
 sensors (acceleration and deformation). The models are obtained under a
 classical mechanics approach: Lagrange Euler energy balance. Some parts
 of the resulting model involving integral terms are calculated using
 symbolic programming software, whereas other parts are implemented and
 calculated dynamically during simulation. One model is for one
 flexible-link robot and the second model for a two flexible-link robot.
 The latter is a simplification for the controller calculation. The
 resulting models are simulated in Matlab/Simulink. The second objective
 is to develop a Lyapunov based controller for joint tracking and active
 vibration suppression with sliding mode add-on for the one flexible-link
 case, then an extension is performed for the two flexible-link case. The
 required parameter values for the implementation of the controllers are
 obtained from the simulation of the formulated models. Experimental
 results show the effectiveness of the proposed controllers.</t>
  </si>
  <si>
    <t>Particular Dynamic States of Railway Traction Asynchronous Motors</t>
  </si>
  <si>
    <t>In this paper there are presented a series of particular
 dynamic states of an new asynchronous motor driving an Electric Multiple
 Unit (EMU) train. After a short introduction, there are detailed the
 equations written in the two-axis theory used for modelling the motor.
 Then, there are presented the simulations obtained with the help of a
 Matlab-Simulink program, the test stand and the results of the
 experimental tests carried out. The paper ends with conclusions and
 references.</t>
  </si>
  <si>
    <t>Passivity Based Torque Control of PMSM used in electrical vehicles</t>
  </si>
  <si>
    <t>This paper presents a passivity based torque control structure
 for a high power Permanent Magnet Synchronous Motor (PMSM) used in
 Electric Vehicles (EV). A comparative study is done with a parallel PI
 algorithm in terms of response time, settling time, stationary error and
 required input electrical energy to reach the desired operating point.
 Moreover, parameters variations are simulated in order to evaluate the
 performance of the Passivity Based Control (PBC) scheme. In both control
 structures, the angular speed loop is controlled through a parallel PI
 algorithm. First, the mathematical model of PMSM is obtained in terms of
 Euler-Lagrange (EL) formalism which is the starting point for the
 passivity based torque controller design. This is followed by the
 damping injection and the re-modeling of the closed loop energy storage
 function in order to achieve passivity and asymptotic stability.
 Finally, the desired currents are derived from the torque request
 provided in the outer speed control loop. The algorithms are numerically
 simulated in MATLAB-Simulink.</t>
  </si>
  <si>
    <t>Path Tracking of Mobile Robot in Crops</t>
  </si>
  <si>
    <t>https://doi.org/10.1007/s10846-013-9989-1</t>
  </si>
  <si>
    <t>PD control for vibration attenuation in Hoop truss structure based on a novel piezoelectric bending actuator</t>
  </si>
  <si>
    <t>http://www.sciencedirect.com/science/article/pii/S0022460X14008785</t>
  </si>
  <si>
    <t>With increasing of the geometry of various space structures, they easily bring low-frequency, longtime and more bending modal responses. Therefore, it is necessary to suppress effectually the vibration responses above. Adaptive structure design is a common method using the piezoelectric material. However, the conventional piezoelectric actuators hardly control effectually these responses owing to the inadequate actuated performance. This paper first introduces the design of a new dual-stack piezoelectric actuator, which has the bidirectional (can act in both push and pull directions) actuated advantage, using a pair of matching piezoelectric stacks within the actuator house. Two stacks are integrated in a mechanically opposing configuration and are electrically operated out of phase. Further, we design the piezoelectric bending actuator using two dual-stack piezoelectric actuators and a fixed device, and then a five-meter hoop truss can use it to perform the active vibration control. Here the truss is mainly applied to simulate a large hoop mesh antenna. Then, we set up the active control system based on the PD algorithm and build the simulation model by the Matlab/Simulink platform. The simulation results point out the PBA can produce enough actuated moment to suppress effectually the first-order modal response of the hoop truss. Finally, we perform three experiments including one uncontrolled case and two PD controlled cases. The two control cases mainly consider whether the driving voltages are offset or not. The experimental results of both control cases are in accordance with the better simulated analysis. The control ratios of the decay time of the first-order modal response are up to more than 30 percent in the simulations and experiments. That is, this bending actuator has good application foreground in controlling the bending modes of the spacecrafts with a larger size.</t>
  </si>
  <si>
    <t>Performance analysis and control of a stand-alone wind-driven PMSG including unbalanced conditions</t>
  </si>
  <si>
    <t>This paper analyses the performance and control
 characteristics of a stand-alone wind-generating system based on
 Permanent Magnet Synchronous Generator (PMSG). The presented wind
 generating-system consists of a wind turbine, PMSG, uncontrolled
 rectifier, DC-DC boost converter and voltage source inverter. A simple
 control strategy is presented in order to supply the load with a
 constant voltage and frequency under different operating conditions
 including prime-mover speed variation, load variation and the unbalanced
 conditions. The presented control strategy is based upon controlling the
 duty cycle of the DC-DC boost converter in order to convert the variable
 input dc-voltage, due to different operating conditions, to an
 appropriate constant dc-voltage. Hence, a sinusoidal pulse width
 modulated (SPWM) inverter is used to regulate the magnitude and
 frequency of the load voltage via controlling the modulation index. The
 overall control-system algorithms are modeled, using Matlab/Simulink
 software, and compiled to a real time based on DSP1104 controller.
 Hence, in order to verify the performance of the employed wind
 generating-system with the presented control strategy, a sample of
 simulation and experimental results is obtained and analyzed. The
 presented results confirm the validity of the presented control strategy
 to regulate the load voltage and frequency under different operating
 conditions.</t>
  </si>
  <si>
    <t>Performance analysis of a multilevel inverter based shunt active filter with RT-EMD control technique under ideal and non-ideal supply voltage conditions</t>
  </si>
  <si>
    <t>In this study, a real-time empirical mode decomposition
 (RT-EMD) based control technique is adopted for effective mitigation of
 system harmonics under ideal and non-ideal supply voltage conditions.
 The proposed control algorithm takes the active component of load
 current samples and the positive sequence voltage component for
 generating the desired reference. The fundamental component of load
 current is found by employing RT-EMD, which decomposes the distorted
 non-linear sample into a finite number of fine-scale signals termed as
 intrinsic mode function (IMF). Each IMF is extracted adopting continuous
 calculation of upper and lower envelopes using a series pipeline
 structure which decreases the computational complexity. The proposed
 control algorithm takes the positive sequence voltage component for
 generating the desired reference so that the system can operate in
 non-sinusoidal grid voltage conditions. The proposed control algorithm
 adopts carrier-based modulation scheme for switching of the inverter
 module. The effectiveness of the proposed control approach is
 investigated in MATLAB-Simulink environment with balanced and unbalanced
 loading condition and its experimental validation is carried out by a
 hardware prototype model using a Spartan 6 FPGA controller.</t>
  </si>
  <si>
    <t>Performance Analysis of a Z-Source Inverter with Controller for Autonomous System Application</t>
  </si>
  <si>
    <t>Z-source inverter provides the voltage boosting capability to
 the conventional voltage source inverters. The impedance network at the
 input side allows the shoot-through mode of operation of the switches in
 the inverter. This paper discusses the development and implementation of
 a Z-source inverter with a closed loop controller. The controller design
 has been done based on the state space model of the Z-source inverter.
 Open loop simulation of the inverter is carried out in MATLAB/Simulink
 platform. Performance of the designed closed loop controller for the
 inverter is carried out for the step change in load, reference AC
 voltage and input DC voltage. The developed control algorithm for the
 Z-source inverter is implemented in OPAL-RT real time simulator and it
 is utilized as a controller for testing the Z-source inverter. The
 hardware validation of the designed controller for the inverter has been
 carried out in the laboratory environment and the experimental results
 are presented in this paper.</t>
  </si>
  <si>
    <t>Performance Analysis of an Optimization Management Algorithm on a Multi-generation Small Size Power Plant</t>
  </si>
  <si>
    <t>http://www.sciencedirect.com/science/article/pii/S1876610216312814</t>
  </si>
  <si>
    <t>In the last years, the carbon footprint reduction has gained great relevance in the energy industry. Thus, it is necessary to choose approaches that weight the results not only evaluating economic benefits but also emphasizing the environmental impact. In order to measure this impact, the key parameter is the CO2 emission in the atmosphere. The most powerful mean to satisfy this compromise between economic benefits and emission decrease is represented by the concept of Smart Grid. A Smart Grid implies a joint participation between information network and electric grid. In order to acquire the data from the electric grid, transmit them through the IT network, compute and translate them into commands to the plant devices, an ‘intelligent brain’ is necessary. In order to embed a small local network in the larger VPP a delocalized intelligent device is necessary, able to interface with the Smart Grid. An optimization algorithm performs this function of intelligent delocalized brain by setting different set-points for the energy devices on field. In this paper a purposefully developed optimization algorithm is described, with the aim of optimizing the operations of an existent trigeneration plant managing both RES and fossil energy sources. The plant analysed is a real plant located in central Italy, provided by several generators (PV, CHP, absorption chiller, electric chiller, gas boiler and a wind turbine). The results are yielded by a MATLAB/Simulink simulation tool, where all plant devices are characterized by datasheet information and on-field measurements. The benefits evaluation of the algorithm optimized management is obtained by embedding inside Simulink the optimization logic and executing it during the simulation runtime. The performance is compared with conventional thermal led management operations simulated in the same platform. The comparison is mainly based on economic costs but also considers CO2 emissions and primary energy consumption. The analysis takes in account two particular load case whose data have been retrieved from two representative days during summer and winter season.</t>
  </si>
  <si>
    <t>Performance Analysis Of Parallel Inverter Based On Virtual Oscillator Control</t>
  </si>
  <si>
    <t>In this paper, by improving the control strategy of virtual
 oscillator, a non-linear model for stability analysis is established,
 and a solution to the circulation problem in parallel system is
 proposed. The external equivalent of the virtual oscillator is the RLC
 resonant circuit. In this paper, through digital programming, the module
 is established with dual characteristics of controllable current source
 and controllable resistor, in which non-linear control is introduced.
 Through the phase-locked loop to feedback the phase change of the
 current and voltage in the line, it eliminates the circulating current
 brought by the parallel operation of the inverters. In this paper,
 Simulink simulation is used to control the parallel operation of two
 inverters with the same capacity and without interconnecting multiple
 lines. By conducting an experiment of voltage and current stability in
 the case of load-mutation, and conducting an experiment of circulating
 current suppression in the line with inductance is carried out to verify
 the feasibility of the system plan.</t>
  </si>
  <si>
    <t>Performance Analysis of the Computational Implementation of a Simplified PV Model and MPPT Algorithm</t>
  </si>
  <si>
    <t>In many research centers around the world, had been researched
 models that accurately represent the PV modules operation. In this
 context, this paper presents a modeling of photovoltaic modules, which
 aims to simplify the simulation of photovoltaic systems in
 MATLAB®/Simulink. The model in question has not been very explored in
 the literature and, therefore, this paper has the purpose of evaluating
 its results connecting the model to a boost converter, being its main
 function the Maximum Power Point Tracking applying one of the most known
 methods, the P&amp;O (Perturb &amp; Observe). Furthermore, this converter
 elevates the voltage generated by the photovoltaic modules, in order to
 connect the PV array to the grid through an inverter. This paper also
 presents a good correlation between the theoretical and practical
 results from the modeling of the photovoltaic cell, and was observed a
 high efficiency of the implemented MPPT algorithm.</t>
  </si>
  <si>
    <t>Performance analysis of the tracking of the global extreme on multimodal patterns using the Asymptotic Perturbed Extremum Seeking Control scheme</t>
  </si>
  <si>
    <t>http://www.sciencedirect.com/science/article/pii/S0360319916334632</t>
  </si>
  <si>
    <t>This paper presents the capability of the Asymptotic Perturbed Extremum Seeking Control (aPESC) scheme to track the Global Extreme on multimodal patterns. The multimodal patterns are simulated based on power characteristics generated by a photovoltaic (PV) array under Partial Shading Conditions (PSCs). The aPESC scheme is tested to evaluate the performance of locating, searching and tracking of the Global Maximum Power Point (GMPP). The following performance indicators such as the searching resolution, tracking accuracy, tracking efficiency, and tracking speed are used to compare the performance of the GMPP tracking (GMPPT) algorithms. The aPESCH1 scheme proposed has been implemented in MATLAB/Simulink package to evaluate the performance indicators mentioned above. The results prove that the proposed aPESCH1 scheme is effective and simple to be implemented.</t>
  </si>
  <si>
    <t>Performance and robustness assessment of H∞ active anti-roll bar control system by using a software environment</t>
  </si>
  <si>
    <t>http://www.sciencedirect.com/science/article/pii/S2405896319306615</t>
  </si>
  <si>
    <t>The active anti-roll bar system has been proven to be one of the most effective solutions to improve roll stability of heavy vehicles. In a previous work, the authors proposed an H∞ controller for this system. The Genetic Algorithms method was used to handle the vehicle roll stability and the energy consumption of the actuators via the Pareto optimality. This paper aims to assess the overall effectiveness of the proposed controller with nonlinear heavy vehicle models, which are already set up in the TruckSim® software. The controller is then evaluated in hard conditions to show the high performance and robust with the nonlinearity effects, such as the load distribution between the two axles, the side wind gusts and the abrupt steering. To conduct testing of the H∞ active anti-roll bar control system, we propose a co-simulation structure between TruckSim® and Simulink®: the nonlinear vehicle model is determined from TruckSim®, based on using the block S-function of Simulink. Meanwhile, the controller and the actuators are built directly in the Matlab/Simulink ® environment. The validation results are made through two different types of heavy vehicles: a tour bus and a truck, using a selection of different velocities and scenarios. The results show that by using the H∞ active anti-roll bar control system, in comparison to the passive anti roll bar system, roll stability is improved to minimise the risk of vehicle rollover.</t>
  </si>
  <si>
    <t>Performance Comparision of Kalman Filter and RLS Models in MPC Applications</t>
  </si>
  <si>
    <t>This paper considers a comparison between the Kalman Filter
 (KF) and the Recursive Least Squares (RLS) models in the design of Model
 Predictive Control (MPC). The assessment is validated through two
 industrial applications; a two-coupled tank and binary distillation
 column systems. The study has conducted several simulation scenarios
 using Matlab/Simulink software. Linear models are identified for the
 controlled systems where the input and output variables are subjected to
 non-stationary measurement of noise. In the first application, the
 Extended Kalman Filter (EKF) is utilized to provide a state space
 suboptimal model for the two-coupled tank system. The EKF is suggested
 as this process is characterized as a nonlinear system. The estimated
 model is then incorporated with the MPC control law to drive the process
 outputs to follow their set point trajectories. Similarly, the RLS
 algorithm was exploited to identify the parameters of multi-input
 single-output relationships for the aforementioned system. The similar
 policy was also implemented for the second application, which undertakes
 the binary distillation column. This system is classified as a linear
 process in this research, therefore the standard KF is utilized with
 application. The performance of the designed MPC scenarios, based on the
 two identification approaches, are evaluated by means of the Integral
 Squares Error (ISE) performance index</t>
  </si>
  <si>
    <t>Performance comparison of TCSC with TCPS and SSSC controllers in AGC of realistic interconnected multi-source power system</t>
  </si>
  <si>
    <t>http://www.sciencedirect.com/science/article/pii/S2090447915002002</t>
  </si>
  <si>
    <t>The primary goals of employing series flexible ac transmission system (FACTS) in automatic generation control (AGC) studies of interconnected power systems are mitigating area frequency and tie-line power oscillations. This paper compares dynamic performance of thyristor controlled series capacitor (TCSC) as damping controller with thyristor controlled phase shifter (TCPS) and static synchronous series compensator (SSSC) which are series FACTS damping controllers. Commonly used lead-lag controllers are used in structure of damping controllers. The effect of TCSC in tie-line power exchange is modeled mathematically based on the Taylor series expansion for small-signal load disturbance. The performance of the proposed TCSC controller in coordination with integral AGC is compared with cases of TCPS–AGC and SSSC–AGC. An improved particle swarm optimization (IPSO) algorithm and integral of time multiplied squared error (ITSE) performance index are used to design the damping controllers. A two-area power system having generations from reheat thermal, hydro, and gas units in each area is evaluated regarding nonlinearity effects of generation rate constraint (GRC) and governor dead band (GDB). The simulations results in MATLAB/SIMULINK environment show that the proposed TCSC–AGC yields superior performance than others in damping of area frequencies and tie-line oscillations. Furthermore, sensitivity analyses are performed to show greater robustness of TCSC–AGC.</t>
  </si>
  <si>
    <t>Performance enhancement methodologies for grid connected photovoltaic systems</t>
  </si>
  <si>
    <t>The inherent intermittent nature of renewable energy resources
 introduces the great challenges to integrate their generation to the
 utility grid. The rapid increase in grid-connected photovoltaic systems
 and their intermittent nature of generation introducing many issues like
 voltage fluctuations, harmonic distortions for sustainable power
 generation. This paper presents modeling, simulation and performance
 enhancement methodologies for grid-connected PV system with implementing
 suitable MPPT topology and control algorithm for battery energy storage
 system (BESS). BESS provide benefits to mitigate power fluctuation and
 regulating DC-link voltage and MPPT topology based on incremental
 conductance with integral regulator provides accurate and fast tracking
 efficiency to extract maximum possible power from PV array systems and
 make the PV grid connected generation systems more reliable. The
 effectiveness of proposed control strategies for performance enhancement
 of grid connected PV systems is evaluated using MATLAB/SIMULINK
 environment.</t>
  </si>
  <si>
    <t>Performance Estimation for Many-core Processor in Model-Based Development</t>
  </si>
  <si>
    <t>Recently, embedded systems such as automotive applications,
 have become large and more complicated. In addition, the use of
 Model-Based Development (MBD) such as MATLAB/Simulink for embedded
 systems becomes increasingly common. Various processors used in embedded
 systems have evolved, and many-core processors have appeared. Many-core
 processors are high performance and low consumption, and is beginning to
 be introduced in embedded systems that require sufficient computational
 resources such as self-driving systems. Nowadays, software developers
 should select actual optimum processors that meet the target
 performance. However, examining and considering a large number of actual
 processors are not efficient. Relative to these trends, a tool that can
 easily convey hardware information to the software is now available and
 is expected to be used in parallelizing compilers, parallelizing tools,
 and others. In this paper, we utilized such tools, and estimated the
 software performance at the instruction level. We also evaluated the
 performance result, such as the instruction set of the many-core
 processors and influence of contention.</t>
  </si>
  <si>
    <t>Performance evaluation of a multi-degree of freedom hybrid controlled dual axis solar tracking system</t>
  </si>
  <si>
    <t>http://www.sciencedirect.com/science/article/pii/S0038092X18305516</t>
  </si>
  <si>
    <t>Solar energy represents a clean and sustainable energy resource for many countries around the world. A solar tracking system (STS) can significantly improve the collection of solar energy by reducing the solar incidence angle. The present research presents the design, modeling, and simulation of a two-axis STS with a hybrid controlled tracking system. The present hybrid control system implements a Multi-Degree of Freedom Simplified Universal Intelligent Proportional Integral Differential controller (MDOF SUI PID). The MDOF controller integrates an open-loop astronomical algorithm and a closed-loop strategy based on a simplified and intelligent controller. The impact of the hybrid control strategy using the MDOF SUI PID controller on the sun tracking system accuracy was evaluated in the present work. Modeling and simulation of the proposed control strategy were performed using the MATLAB/Simulink package. The results show a sun tracking pointing error of ±0.18° and a typical tracking accuracy of ±0.12°. The present hybrid STS provides a uniform Performance ratio of about 97% for a 60 W PV panel from sunrise to sunset.</t>
  </si>
  <si>
    <t>Performance evaluation of PV array under dynamic hard shading conditions</t>
  </si>
  <si>
    <t>The performance of a PV module array is highly affected by
 shading variations. The deterioration is further aggravated if the
 shading is hard in nature. This paper analyses the performance of a 6 ×
 6 PV array installation under dynamic hard shading conditions by
 subjecting it to modelled shades of definite shapes (sinusoidal,
 triangular &amp; exponential). An approach has been developed using
 Matlab-Simulink platform and interpolation to acknowledge the fact that
 at a specific instant under dynamic conditions any percentage of an
 individual PV module in an array could be part shaded and part unshaded.
 In such cases consequent effects need to be taken into consideration. A
 case study has been performed to approximate the reduction in power
 output during a day due to shading at 29.9408380 N, 76.8191648 E using
 the developed MATLAB tool.</t>
  </si>
  <si>
    <t>Performance Evaluation of Sensorless Vector Controlled Induction Motor with Fuzzy-Based Rotor-Flux MRAS</t>
  </si>
  <si>
    <t>https://doi.org/10.1145/3372422.3372447</t>
  </si>
  <si>
    <t>Performance Improvement of Grid-Integrated Solar PV System Using DNLMS Control Algorithm</t>
  </si>
  <si>
    <t>An integration of renewable sources based distributed
 generating systems encounters various power quality issues due to
 uncertain loads at the distribution end. These uncertainties arise due
 to nonlinearity, disturbances or unbalanced loads. A three-phase
 grid-integrated solar photovoltaic (PV) system incorporating a control
 technique based on a modified decorrelation normalized least mean square
 (DNLMS) algorithm, aiming to enhance its overall performance under
 adverse conditions, is presented in this work. The three-phase,
 grid-tied, single-stage solar PV system comprises a solar PV array with
 a suitable maximum power point tracking method, filters, loads, and a
 capacitor fed voltage source converter (VSC). The key objective of the
 solar PV integrated structure with an adaptive law based control
 algorithm is to attain a unity power factor (UPF) at the grid end
 ensuring harmonics mitigation from the grid currents. Moreover, this
 structure effectively transfers active power from the PV array to the
 local loads and the grid. These aforesaid objectives are achieved
 through providing controlled switching pulses to the insulated gate
 bipolar transistor based VSC using the modified DNLMS control algorithm
 with fast convergence rate. Harmonics-free, sinusoidal reference grid
 currents, are obtained by using the modified DNLMS algorithm. A
 simulation model developed in MATLAB/Simulink is used for the validation
 of the modified DNLMS-based control approach. In the laboratory, an
 experimental prototype is developed and the proposed algorithm is
 implemented to verify its performance.</t>
  </si>
  <si>
    <t>Permanent magnet synchronous motor vector control based on MATLAB/Simulink</t>
  </si>
  <si>
    <t>This paper presented the mathematical model of permanent
 magnet synchronous motor (PMSM) and the basic principle and realization
 of vector control (also called field-oriented control, FOC). The
 simulation model of PMSM based on speed and current double closed loop
 using vector control in the MATLAB/Simulink environment is built and
 experimentally simulated. The result shows that the vector control
 system of PMSM has the super characteristics of dynamic response and
 speed control, effectively verifying the correctness of the “id = 0”
 control algorithm, and provides a theoretical basis for the analysis,
 design and debugging of PMSM. Finally, according to the basic idea of
 space vector pulse width modulation (SVPWM) technology, combined with TI
 Company's DSP (Digital Signal Processor) TMS320F28035, a complete set of
 model system in Simulink capable of being built to hardware circuit
 board drives PMSM with speed adjustment.</t>
  </si>
  <si>
    <t>Phase and speed synchronization control of four eccentric rotors driven by induction motors in a linear vibratory feeder with unknown time-varying load torques using adaptive sliding mode control algorithm</t>
  </si>
  <si>
    <t>http://www.sciencedirect.com/science/article/pii/S0022460X16001358</t>
  </si>
  <si>
    <t>In this paper, phase and speed synchronization control of four eccentric rotors (ERs) driven by induction motors in a linear vibratory feeder with unknown time-varying load torques is studied. Firstly, the electromechanical coupling model of the linear vibratory feeder is established by associating induction motor׳s model with the dynamic model of the system, which is a typical under actuated model. According to the characteristics of the linear vibratory feeder, the complex control problem of the under actuated electromechanical coupling model converts to phase and speed synchronization control of four ERs. In order to keep the four ERs operating synchronously with zero phase differences, phase and speed synchronization controllers are designed by employing adaptive sliding mode control (ASMC) algorithm via a modified master-slave structure. The stability of the controllers is proved by Lyapunov stability theorem. The proposed controllers are verified by simulation via Matlab/Simulink program and compared with the conventional sliding mode control (SMC) algorithm. The results show the proposed controllers can reject the time-varying load torques effectively and four ERs can operate synchronously with zero phase differences. Moreover, the control performance is better than the conventional SMC algorithm and the chattering phenomenon is attenuated. Furthermore, the effects of reference speed and parametric perturbations are discussed to show the strong robustness of the proposed controllers. Finally, experiments on a simple vibratory test bench are operated by using the proposed controllers and without control, respectively, to validate the effectiveness of the proposed controllers further.</t>
  </si>
  <si>
    <t>Photovoltaic Generator modeling based on Look Up Table approach and implementation on STM32F407 board of the Perturb Observe algorithm based MPPT</t>
  </si>
  <si>
    <t>The maximum power point tracking (MPPT) technique is very
 essential in photovoltaic (PV) systems. It is used in the case of solar
 battery charge controllers or in the case of the grid connected PV
 systems without storage facilities. In the latter case, MPPT main role
 is to ensure production of the maximum power from solar panels in order
 to inject it into the electrical distribution grid. In this paper we are
 interested to study the Perturb and Observe (P&amp;O) algorithm based MPPT.
 For this purpose, a DC-DC boost converter is used with resistive
 receptor connected to its output. On the other hand, experimental data
 collected from a real PV module are used for PV Generator (PVG)
 modeling. This is done by implementing this data in the Lookup-table
 block which is the main component of the PVG model. This later can mimic
 the behavior of the real PV module. Simulations under MATLAB/Simulink
 are carried out in order to verify the performance of the studied MPPT.
 This latter is thereafter implemented on the STM32F407-VG Board to be
 validated using the PIL test.</t>
  </si>
  <si>
    <t>Photovoltaic water pumping system using maximum power point tracking</t>
  </si>
  <si>
    <t>The main objective of the paper is to design a photovoltaic
 water pumping system with an easier and feasible MPPT algorithm. As we
 know the output power from the PV arrays is sensitive to solar
 irradiance and temperature changes, so it has become necessary to
 operate the photovoltaic (PV) system at the maximum power point (MPP) so
 that maximun power can be harnessed from the solar panel. The paper
 presents an Open voltage (OV) scheme for extracting the maximum power
 from a PV system for use in a water pumping system. A buck converter is
 used with feedback PI controller which adjusts the duty cycle of buck
 converter to match the load impedance to the PV panel, consequently
 maximizes the motor speed and water discharge rate of the centrifugal
 pump. The performance of the OV method is evaluated and modeled in
 SIMULINK environment of MATLAB to confirm the significance of its power
 improvement and efficient technique for water pumping system.</t>
  </si>
  <si>
    <t>Physical modelling of energy consumption of industrial articulated robots</t>
  </si>
  <si>
    <t>The paper deals with a modelling of the energy consumption of
 industrial articulated robots. The proposed modelling way is based on
 graphically-oriented computer-aided concept that exploits CAD software
 Solidworks and simulation environment MATLAB/Simulink with SimMechanics
 and SimPowerSystems libraries. These software tools are used for the
 composition of a dynamical simulation model that represents both
 mechanical robot structure and robot drives during robot motions. The
 paper addresses mathematical analysis and interpretation of the
 considered simulation model. Here, equations of the motion for the
 mechanical robot structure and appropriate dynamical equations of the
 robot drives are introduced. Using these equations, the energy
 consumption equation is defined. The proposed way is demonstrated by
 simulation experiments for several different velocities of the robot
 motion along a selected trajectory. For the experiments, industrial
 articulated robot KUKA KR 5 arc driven by PMSM drives is considered.</t>
  </si>
  <si>
    <t>Physics-based compact model of integrated gate-commutated thyristor with multiple effects for high-power application</t>
  </si>
  <si>
    <t>This study presents a physics-based compact model of the
 integrated gate-commutated thyristor (IGCT) with multiple effects for
 the high-power application. The proposed model has both acceptable
 accuracy and computation time requirement, which is suitable for system
 level circuit simulation and IGCT's whole wafer modelling work. First,
 the development of IGCT model is discussed and the one-dimensional
 phenomenon of IGCT is analysed in this study. Second, a physics-based
 compact model of IGCT is proposed. The proposed model of IGCT includes
 multiple physical effects that are crucial to IGCTs working in
 high-power applications. These physical effects include the impact
 ionisation effect, moving the boundary of the depletion region during
 the punch-through and the local lifetime region. The Fourier series
 solution is applied to the ambipolar diffusion equation in the base
 region. Third, the proposed model is implemented in Simulink and
 compared with the model in Silvaco Atlas, a finite-element tool.
 Finally, the proposed compact model of IGCT is validated by experiments.</t>
  </si>
  <si>
    <t>Physics-Based Co-Simulation Platform With Analytical and Experimental Verification for Bidirectional IPT System in EV Applications</t>
  </si>
  <si>
    <t>Inductive power transfer (IPT) technology has been approved to
 be convenient and reliable interface for charging and discharging the
 electric vehicles (EVs). Precise model for such system can help
 designers and researchers to anticipate, optimize, and evaluate its
 behavior amid the development. Thus, this paper presents a physics-based
 co-simulation platform for the bidirectional IPT system (BIPTS) in EVs'
 applications. The platform is established through the coupling between
 finite element and circuit analysis. The power electronic converters and
 controllers are developed in Simulink; and the power pads are modeled in
 Magnet environment. The two parts are lined together through the
 compatible Simulink plug-in tool. In addition, a state-space dynamic
 mathematical model for the same BIPTS is derived and implemented in
 MATLAB environment. A 1.2 kW BIPTS is analyzed under different dynamics
 by both models and the results are compared. The effect of the
 nonlinearities and the magnetic material characteristics on the BIPTS's
 performance is assessed, in terms of errors and harmonics analysis. The
 analysis considered both the full and light loading operating conditions
 in the system. Finally, a small-scale prototype for a BIPTS is built,
 tested, and compared with the co-simulation results for verification
 purposes. The proposed co-simulation could provide accurate prediction
 for the system's dynamics, during both charging and discharging
 operation. The scheme is generic and can be easily expanded to different
 pad structures, compensation networks, and converter topologies.</t>
  </si>
  <si>
    <t>PI and PID controller tuning tool based on the lambda method</t>
  </si>
  <si>
    <t>This paper presents a lambda tuner tool for the analysis and
 the design proportional-integral-derivative (PID) controllers using
 Matlab/Simulink software. The proposed application allows the user to
 easily obtain control parameters with lambda method and several
 traditional tuning methods. The lambda method guarantees robustness,
 stability and non-oscillatory response. It should be noted that the
 traditional tuning methods can't deal with such problem. The tuning
 methods use the plant model described by a first order system with
 delay. Also, step response and simulation of the control system designed
 are shown. Finally, the validation of the platform developed is tested
 with several simulations and an experimental test in a flow process
 using a Compact Logix PLC. The experimental results show that the
 proposed tool has a high performance.</t>
  </si>
  <si>
    <t>PID Controller Tuning Based on Phase Margin (PM) for Wireless Temperature Control</t>
  </si>
  <si>
    <t>https://doi.org/10.1007/s11277-018-5951-7</t>
  </si>
  <si>
    <t>PID parameters optimization using ant-colony algorithm for human heart control</t>
  </si>
  <si>
    <t>This article aims to optimize metaheuristics for continuous
 variable problems often encountered in the engineering field and its
 application in the medical field for the resolution of heart disorders.
 The work, based on the model of Yanagihara, Noma, and Irisawa (YNI)
 consists of understanding and isolating the human cardiovascular system
 using a hydro-electromechanical (HEM) approach, we also include the
 methodology of optimization by colonies of ants (ACO) in order to
 control the heart. Then, different approaches to metaheuristic design
 are used following this perspective and the algorithms developed by
 MATLAB code are applied to a problem of regulation and control of the
 human heart perturbed by brain problems. For the desired electrical SA
 node, which means the desired flow by adapting the contraction of the
 ventricle and the atrium, the PID coefficients (Kp, Ki, Kd) are tuned
 using ACO by MATLAB code by acting on the hydro-electromechanic model In
 SIMULINK controlled by PID after applying the disturbance. The results
 of this experiment really present a good response after the application
 of perturbation to the cardiac system compared to our previous published
 articles which rely on the methodology of Ziegler-Nichols for the
 revelation of the parameters Proportional-Integral-Derivative for the
 PID controller.</t>
  </si>
  <si>
    <t>PIGLE — Particles Interacting in Generalized Langevin Equation simulator</t>
  </si>
  <si>
    <t>http://www.sciencedirect.com/science/article/pii/S0010465519301274</t>
  </si>
  <si>
    <t>We present a package using Simulink and MATLAB to perform molecular dynamics simulations of interacting particles obeying a Generalized Langevin Equation. The package, which accounts for three spatial dimensions and rigid-body like rotation, is tuned to explore surface diffusion of co-adsorbed species. The physical parameters are species specific, and include user-defined colored noise spectra and memory friction kernels acting independently on translational and rotational degrees of freedom. We benchmark the simulations using established analytical results for dynamical correlation functions, and we use the package to numerically verify novel analytical results concerning dissipative rotational motion and multi-exponential friction kernels. The package provides a straight-forward way to expand the modeling of ultra-fast surface diffusion problems at the atomic scale.
 Program summary
 Program title: PIGLE — Particles Interacting in Generalized Langevin Equation simulator Program Files doi: http://dx.doi.org/10.17632/759j7vhfgp.1 Licensing provisions: GNU General Public License 3 Programming language: MATLAB/Simulink Nature of problem: Understanding molecular diffusion at surfaces is of fundamental and industrial interest, and requires bridging between the experiment and ab-initio theories. Molecular dynamics simulations are widely used to bridge the experimental and theoretical worlds, however normally surface dynamics simulations are done either under extreme simplifications (two dimensional Langevin with for single species adsorbate), or with all the substrate atoms as well as the adsorbate atoms included explicitly — at expensive computational cost. Solution method: We here present a simulator for generalized Langevin dynamics of co-adsorbed interacting species, accounting for surface diffusion in 3 spatial dimensions and rigid body rotation. The package allows also to perform statistical analysis of the computed trajectories, considering a configuration of scattering centers which is imposed on the translating and rotating center-of-mass.</t>
  </si>
  <si>
    <t>Pipeline A/D Converter Design for 5G OFDM Communications Systems</t>
  </si>
  <si>
    <t>This paper presents the design of a 12-bit 1.5-bit/stage
 pipelined ADC for communications systems in MATLAB/Simulink. The model
 can be useful as a tool in the design of data converters. In addition is
 fully editable and capable to introduce as many non-idealities as the
 designer requires, reducing the design time. In this work, a new OFDM
 platform is proposed to evaluate the performance and effects of
 experimental analog-to-digital converters on the OFDM communication
 system.</t>
  </si>
  <si>
    <t>Platform for design, simulation, and experimental evaluation of small wind turbines</t>
  </si>
  <si>
    <t>Wind turbines are complicated systems with different
 aerodynamic and electromechanical aspects. An integrated platform which
 includes design, simulation, and experimental evaluation of wind energy
 conversion systems is very helpful to design, develop, and examine the
 performance of different wind turbine sub-systems. The previous studies
 exclude such a platform and this study tries to fill this gap. In this
 study, the blades of a 5.5 kW fixed-speed stall-regulated wind turbine
 are initially designed then employed in simulation and emulation. The
 same as the simulation setup, the utilised emulator uses AeroDyn and
 FAST software tools to model the aerodynamic and mechanical aspects of
 the turbine in a laboratory environment. The emulator is capable of
 reproducing the static and dynamic behaviour of the turbine in a
 laboratory similar to the real turbines. For simulation, the electrical
 parts are implemented in MATLAB/Simulink, whereas the real electrical
 parts are used for the emulator. The performance of the turbine with the
 designed blades is investigated in simulation and emulation considering
 a simple hub-height and turbulent wind profile, generated by TurbSim
 software tool based on the IEC standards. Moreover, the start-up process
 of the wind turbine is evaluated using the wind turbine emulator and the
 results are discussed.</t>
  </si>
  <si>
    <t>Platform for Model-Based Design and Testing for Deep Brain Stimulation</t>
  </si>
  <si>
    <t>Deep Brain Stimulation (DBS) is effective at alleviating
 symptoms of neurological disorders such as Parkinson's disease. Yet,
 despite its safety-critical nature, there does not exist a platform for
 integrated design and testing of new algorithms or devices.
 Consequently, we introduce a model-based design framework for DBS
 controllers based on a physiologically relevant basal-ganglia model
 (BGM) that we capture as a network of nonlinear hybrid automata,
 synchronized via neural activation events. The BGM is parametrized by
 the number of neurons used to model each of the BG regions, which
 supports tradeoffs between fidelity and complexity of the model. Our
 hybrid-automata representation is exploited for design of software
 (Simulink) and hardware (FPGA) BGM platforms, with the latter enabling
 real-time model simulation and device testing. We demonstrate that the
 BGM platform is capable of generating physiologically relevant responses
 to DBS, and validate the BGM using a set of requirements obtained from
 existing work. We present the use of our framework for design and test
 of DBS controllers with varying levels of adaptation/feedback. Our
 evaluations are based on Quality-of-Control metrics that we introduce
 for runtime monitoring of DBS effectiveness.</t>
  </si>
  <si>
    <t>PMDC Motor Parameter Estimation Using Bio-Inspired Optimization Algorithms</t>
  </si>
  <si>
    <t>The precise estimation of the motor parameter is essential to
 design the appropriate controller. The main goal of this paper is to
 estimate the parameters of permanent magnet dc (PMDC) motor used in a
 wheelchair, applying standard as well as a dynamic particle swarm
 optimization (PSO), ant colony optimization (ACO), and artificial bee
 colony (ABC) along with experimental methods. The electromechanical,
 mechanical, and electrical parameters, such as torque constant, back-emf
 constant, moment of inertia, viscous friction coefficient, armature
 inductance, and resistance are estimated using both the experimental and
 optimization methods. The motor is modeled in Matlab/Simulink R2015a
 using the estimated motor parameters and studied the performance with
 different loading conditions starting from no-load to full-load. The
 simulated results of motor performance with estimated parameters are
 compared with the experimental load test results. The results showed
 that the PMDC motor parameters estimated from dynamic PSO with varying
 inertia weight as well as ABC algorithm have comparatively very less
 speed and current error than standard PSO, dynamic PSO with constant
 inertia weight, and ACO algorithms. Furthermore, parameters from dynamic
 PSO with varying inertia weight showed speed as well as current error
 less than 0.5%, and the ABC algorithm shown current error slightly more
 than 0.5%. However, the analysis of variance tests shown no significant
 difference in current and speed performance with parameter estimated
 from ABC and dynamic PSO with varying inertia weight. Furthermore, ABC
 algorithm convergence is faster than dynamic PSO with varying inertia
 weight. But parameters estimated from dynamic PSO with varying inertia
 weight are precise and may be appropriate for the design of the motor
 controllers.</t>
  </si>
  <si>
    <t>PMSM simulation model and system test based on TMS320F28035</t>
  </si>
  <si>
    <t>In this paper, a model of Permanent Magnet Synchronous Motor
 (PMSM) using vector control algorithm is built and simulated by
 MATLAB/Simulink based on TMS320F28035 DSP chip. Firstly, the principle
 of vector control theory and the mathematical models are expounded
 clearly. Then, the simulation system model is established according to
 the method adopted by motor and the target board type, moreover, the
 functions and parameter settings of the peripheral modules are
 introduced in detail. Finally, the whole system is configured to
 generate the C-language project codes and downloaded to hardware circuit
 to debug through the automatic code generation technology. The
 experiment results show that the vector control algorithm has
 outstanding performance for PMSM and can achieve stable variable-speed
 functions.</t>
  </si>
  <si>
    <t>Pole Placement Control of a Ball and Beam System a Graphical User Interface (GUI) Approach</t>
  </si>
  <si>
    <t>https://doi.org/10.1145/3321289.3321305</t>
  </si>
  <si>
    <t>Position Sensor-less Synchronous Reluctance Generator Based Grid-Tied Wind Energy Conversion System with Adaptive Observer Control</t>
  </si>
  <si>
    <t>A new wind energy conversion system (WECS), with a position
 sensor-less synchronous reluctance generator (SynRG), integrated to the
 grid is proposed in this paper. Simple, brushless, compact structure of
 SynRG along with a full-scale converter, makes it suitable for wind
 power applications. SynRG offers a fast dynamic response due to the
 absence of permanent magnets and windings in the rotor thus eliminating
 rotor losses completely. The torque pulsation from wind turbine (WT) are
 prevented from being transmitted to the grid by making use of a
 back-to-back (BTB) connected full-scale converters. The WECS and the
 grid are sharing a common DC-link through their respective voltage
 source converters (VSCs). The VSC connected to the machine side provides
 the required reactive power to the SynRG and operates it at a speed
 decided by the maximum power point (MPP) algorithm. A rotor
 position/speed sensor-less field-oriented control is implemented for
 controlling the SynRG. A fast, accurate and oscillations less adaptive
 observer-based algorithm is introduced for the grid integration of WECS.
 MATLAB®/ Simulink platform is used for the modelling and simulation of
 the system and a laboratory prototype is used for its experimental
 validation.</t>
  </si>
  <si>
    <t>Power and mismatch losses mitigation by a fixed electrical reconfiguration technique for partially shaded photovoltaic arrays</t>
  </si>
  <si>
    <t>http://www.sciencedirect.com/science/article/pii/S0196890419304662</t>
  </si>
  <si>
    <t>Partial shading is the most commonly occurring scenario among the modules of the photovoltaic arrays invoking power and mismatch losses. To attenuate these losses, various interconnection topologies for partial shading mitigation have been proposed in the literatures. This paper proposes a fixed electrical reconfiguration technique for the modules that facilitates distribution of the effect of shading in the entire array thereby reducing the losses caused by partial shading. The technique proceeds with renumbering of the modules according to the proposed algorithm followed by electrical rewiring. The entire study has been accomplished by using MATLAB/Simulink environment and field experiment for the arrays of different sizes. The validity of the proposed technique has been critically evaluated using various artificially created shadings and compared with the hitherto known conventional and hybrid topologies. The response of the array having various topologies for every shade condition has been analysed using the characteristics curves and various performance parameters. From the study, it has been found that the proposed technique excels in performance in terms of reducing the number of peaks in the characteristics curves and maximizing power generation during all shade scenarios as compared to other topologies.</t>
  </si>
  <si>
    <t>Power Conditioning With Intelligent Control Using a Novel Recursive Stochastic Optimization</t>
  </si>
  <si>
    <t>This paper presents a novel smart-grid power-conditioning
 system with intelligent control for solving a critical issue affecting
 the performance and life of three-phase asynchronous machines that are
 highly sensitive to voltage and phase drifts power disturbances of the
 electric grid. The present work of controlling the power supply of an
 electric-grid is based on an original power conditioning control
 algorithm; named recursive stochastic optimization (RSO) algorithm. An
 asynchronous machine steady-state model is derived based on symmetrical
 components analysis, permitting the evaluation of the effect of both
 voltage and phase unbalance using voltage and current unbalance factors.
 The three-phase power supply is conveyed through a power conditioning
 and intelligent control system, driven by a digital signal processor
 (DSP) controller, which measures the input currents, estimates the
 unbalance factors, and searches for voltage levels that minimize the
 electric-grid unbalance using the RSO, in order to act on a feedback
 power-electronics stage. The RSO algorithm shows excellent results along
 with very fast response time of the order of 20 ms allowing real-time
 control. Results obtained are validated with a Simulink dynamic model.
 The intelligent control system architecture based on TMS320C6748 DSP
 board with signal acquisition and control microcontroller is proposed.</t>
  </si>
  <si>
    <t>Power electronic interface with de-coupled control for wind-driven PMSG feeding utility grid and DC load</t>
  </si>
  <si>
    <t>A wind energy conversion system employing dq control has been
 proposed for extracting maximum power from a wind-driven permanent
 magnet synchronous generator (PMSG) and feeding it to a three-phase
 utility grid. The controller consists of a diode bridge rectifier, a
 dc-dc boost converter and a voltage source inverter (VSI). The grid
 synchronisation is achieved by controlling the VSI at the grid side.
 Besides supplying power to the ac grid, the proposed scheme also feeds a
 local dc load, as the dc link voltage is maintained constant. To
 evaluate the performance of proposed scheme, MATLAB/Simulink based model
 is tested under varying wind speeds. A proportional-integral controller
 is used for varying the duty ratio of the dc-dc converter to maintain
 the output dc voltage constant. The decoupled control algorithm for
 independent control of real and reactive power fed to the grid is
 implemented using dSPACE DS1103 controller. A steady-state analysis has
 been developed for predicting the value of duty cycle as well as the
 reference current for maximum power point tracking at a given wind
 velocity or rotor speed of PMSG. Experiments have been carried out on a
 48 V, 750 W, 500 rpm PMSG and the test results are furnished to validate
 the developed scheme.</t>
  </si>
  <si>
    <t>Power maximization using multiple step, load-side, current-mode sensing</t>
  </si>
  <si>
    <t>This paper presents a novel load-side maximum power point
 tracker using a multiple step difference algorithm. This technique
 maximizes the power into any given load using a current-mode, load-side
 controller under various insolation levels. MATLAB/Simulink was used for
 simulation studies using a normalized, heuristic, photovoltaic model
 while an off-the-shelf, four-switch buck-boost converter was employed
 along with a controllable, indoor, built-in-house, solar simulator for
 experimental validations. The proposed method guarantees maximum power
 tracking under various weather conditions and operates at unity power
 factor on a self-synchronized basis.</t>
  </si>
  <si>
    <t>Power point tracking in photovoltaic systems by sliding mode control</t>
  </si>
  <si>
    <t>This research details how to design a grid-connected
 photovoltaic system, including modeling of photovoltaic cells, DC-DC Ćuk
 design, sliding mode control, etc. It is shown that in the case of
 embedding coils in input-output structure of Ćuk converter, application
 of sliding mode control for maximum power point tracking is superior
 over the other techniques. Maximum power point tracking is implemented
 in grid-connected photovoltaic system based on Perturb and Observation
 (P&amp;O) algorithm and sliding mode closed loop control. Due to non-linear
 nature of the system, the use of sliding mode method can sustain the
 stability of the converter in wide range of variations in radiation,
 load, etc. In the proposed sliding mode method, only input voltage and
 capacitive filter current are utilized as a feedback and the design
 process is completed without the converter model inclusion. The
 effectiveness of the proposed photovoltaic system is evaluated by
 simulations conducted on MATLAB/SIMULINK.</t>
  </si>
  <si>
    <t>Power quality improvement of PWM rectifier using VFOC and LCL filter</t>
  </si>
  <si>
    <t>The three-phase ac/dc voltage source converters (VSCs) has the
 potential to be utilized in diverse number of applications such as grid
 interface in distributed and renewable energy generation, electric
 drives and FACTS devices. In this paper, Voltage Flux Oriented Control
 (VFOC) is used to control the dc voltage, reduce the harmonics and
 maintain the power factor to unity at point of common coupling. The
 virtual flux (VF) based estimation is used to apply voltage sensorless
 control. The VFOC algorithm is evaluated with L and LCL filters. The
 harmonic reduction effects with LCL-filter topology are better than
 L-filter. The studied system is modeled and simulated in the
 MATLAB/Simulink environment. The LCL filter shows better performance
 compared to L filter.</t>
  </si>
  <si>
    <t>Power quality improvement using self-supported Dynamic Voltage Restorer (DVR) in distribution system</t>
  </si>
  <si>
    <t>In this paper a new control algorithm for self-supported
 Dynamic Voltage Restorer (DVR) is analysed. DVR is used to mitigate the
 power quality problems in terminal voltage like voltage sag, swell,
 harmonics etc. Here two PI (Proportional Integrator) controllers are
 used for regulating the DC bus voltage and the load voltage. The focus
 of this paper is to reduce the active power injected by DVR. Synchronous
 Rotating Frame (SRF) theory is used to extract the fundamentals of
 terminal voltage and reference voltage is genereted. The error between
 sensed load voltage and reference load voltage is used to generate the
 control signal for the DVR. The compensation of voltage sag, swell,
 harmonics is evaluated using the Self-supported DVR. The DVR has been
 modelled using MATLAB software with its Simulink and Sim-power system
 (SPS) block set tool boxes.</t>
  </si>
  <si>
    <t>Power quality improvement using VF-DPC-SVM controlled three-phase shunt active filter</t>
  </si>
  <si>
    <t>The main focus of this paper is to present a novel and simple
 direct power control of shunt active power filter with constant
 switching frequency using space-vector modulation (DPC-SVM). Also, the
 AC line voltage sensors with a virtual flux (VF) estimator are replaced.
 This control method is applied to eliminate harmonic pollution and
 compensate the reactive power in the presence of nonlinear loads and
 unbalanced sources. The control system is resistant to the majority of
 line voltage disturbances using by the idea of virtual flux and phase
 locked loop (PLL) approach. The superior advantages of this method are
 simple algorithm, good dynamic response, constant switching frequency
 and resistant to the majority of line voltage disturbances. The
 simulation results, using Matlab/Simulink, are presented to show the
 validity of the proposed model, and to evaluate the performance of the
 control strategy.</t>
  </si>
  <si>
    <t>Power System Static Security Enhancement Through Interline Power Flow Controller</t>
  </si>
  <si>
    <t>Due to ever increasing load demand and contingencies in
 developing countries, the operation of the power systems are at almost
 full capacity coupled with limited grid expansion. As such, line
 overloads are inevitable thus, operating the system around its limit.
 Hence, system's security is endangered. Flexible Alternating Current
 Transmission System (FACTS) supports utilization of obtainable system
 without interrupting system limit. Static security evaluations of a
 modelled IEEE 30-bus test system in MATLAB/SIMULINK/PSAT environment was
 carried out. The security situation of the system with incorporation of
 Interline Power Flow Controller (IPFC) was determined. Erstwhile,
 Contingency Severity Index (CSI) based on Performance Index (PI) of Real
 Power was employed to determine the optimal location of the IPFC, while
 the optimal sizing (percentage compression) was carried out using the
 sequential quadratic programming method. The electric power network was
 subsequently modelled with-and without the IPFC. Hence, the static
 security of the base case scenario (uncompensated) and IPFC compensated
 system models with various contingency scenarios were assessed.</t>
  </si>
  <si>
    <t>Practical thermal control by thermo-electric actuators</t>
  </si>
  <si>
    <t>In this study a practically feasible Input-Output linearizing
 feedback law is introduced and tested on an experimental setup. The test
 setup is representative of part of a medical handheld diagnostics
 device, requiring fast and accurate temperature control in large
 temperature ranges. The setup is modelled with an in-house developed
 lumped mass modelling tool to allow for efficient controller design and
 synthesis. Furthermore, the setup is controlled via a National
 Instruments DAQ-unit that communicates with Matlab Simulink on a
 Windows-based computer. The building blocks in Simulink enabling this
 are also in-house developed. Experimental results show that the
 practically feasible control law is capable of dealing with large
 temperature variations in the setup as well as high frequent
 fluctuations in the setpoints.</t>
  </si>
  <si>
    <t>Practice of model-based development for automotive engineers</t>
  </si>
  <si>
    <t>This study presents the practical results concerning
 model-based development educational practices implemented by Hiroshima
 University and Mazda Motor Corporation, an automobile manufacturer, and
 the consequent educational effects. In recent years, diversification and
 complexity of product structures have become prominent. Simultaneously,
 there is an increasing demand for short-period development with limited
 resources to promptly respond to customer needs. In order to efficiently
 proceed with the aforementioned development, model-based development
 employing computer simulation is considered effective. Model-based
 development is performed according to a development process called the
 “V-type development process (V-process).” This process includes the
 operations of model in the loop simulation and hardware in the loop
 simulation. However, several professional engineers involved in
 automobile development have insufficient experience in conducting
 model-based development. In this study, the authors propose a program
 that allows these professional engineers to learn the V-process using a
 motor control system via a hands-on approach. The program is implemented
 to target 159 professional engineers belonging to Mazda Motor
 Corporation. In the learning program, exercises for motor control system
 using “MATLAB/Simulink” are performed. Additionally, hardware in the
 loop simulation exercises using a simple simulator exclusively developed
 for this purpose, and control experiments with an actual motor control
 system are conducted. From the questionnaire surveys taken by the
 learners, it is revealed that the V-process exercises considerably
 contribute to the self-efficacy of the learners for operational
 performance using model-based development.</t>
  </si>
  <si>
    <t>Preliminary design of an actuation system for a morphing winglet</t>
  </si>
  <si>
    <t>Morphing winglets are relatively new devices currently being
 investigated for a variety of aircraft from civil to military. By
 ensuring significant fuel saving and aerodynamic efficiency benefits,
 especially in aircraft offdesign conditions, morphing winglet may
 contribute to optimize aircraft lift distribution throughout the flight
 mission while providing augmented roll and yaw control capability. In
 the framework of Clean Sky 2 Airgreen 2 GRA ITD project, this paper
 deals with the preliminary design of a electromechanical actuation chain
 including both the motor, the linear actuator and the mechanical system
 suitable for a morphing winglet. Given a morphing winglet layout, not
 addressed in this work, the capability of the structure to enable
 morphing through smooth rigid-body kinematic of the embedded mechanisms
 was assessed through numerical simulations. An electro-mechanical
 Matlab/Simulink model of the actuation architecture was developed and
 used as a design tool to preliminary evaluate the complete system
 performance and the ability to cope with the expected morphing
 aeroshapes. Numerical analyses are given and compared with analytical
 calculations involving the actuation forces, shaft rotations and linear
 actuator strokes of the morphing winglet actuation system for a given
 design case and loads.</t>
  </si>
  <si>
    <t>Pressure control of fuel pressure regulator based on BP neural network PID</t>
  </si>
  <si>
    <t>In order to improve the control accuracy of pressure setting
 when producing fuel pressure regulator, this paper adopted BP neural
 network PID to develop a set of fuel pressure regulator pressure setting
 system. The BP network was combined with the traditional PID controller
 to adjust the PID parameters kp, ki and kd in real time by the online
 self-learning ability of the neural network. The ultimate goal was
 realizing the precise control. The establishment of AMESim and Simulink
 joint simulation model, verified that the control strategy had a good
 effect on the pressure setting process. Based on the algorithm above,
 the main program was developed in Labview platform. According to the
 formal experimental data, the pressure control accuracy was within 0.8%,
 verifying the stability of the system, accuracy and robustness. The
 desired design goal was achieved.</t>
  </si>
  <si>
    <t>Prioritized coordinated reactive power control of wind turbin involving STATCOM using multi-objective optimization</t>
  </si>
  <si>
    <t>This paper presents a computational intelligence technique for
 optimal coordinated reactive power control between a wind turbine (WT)
 equipped with doubly fed induction generator (DFIG) and a static
 synchronous compensator (STATCOM), during faults. The proposed control
 model is formulated as a multi-objective optimization problem (MOP) in
 order to simultaneously minimize two conflicting objectives: 1) voltage
 deviations at the WT terminal during and after grid faults and 2)
 low-frequency oscillations of the active power after clearing the
 faults. For this purpose, it is necessary to achieve the optimal values
 of control variables, such as the reactive power references for both
 DFIG and STATCOM controllers. The aforementioned problem is solved by
 using the stochastic normalized simulated annealing (NSA) algorithm.
 Since the proposed problem is a MOP incorporating several solutions, the
 NSA algorithm finds the Pareto-optimal solutions for the proposed
 control system, based on the assigned priorities (weights) for each
 objective. For online applications, where the control system needs to
 act very fast, a fuzzy logic controller (FLC) is used, so that tuning
 the fuzzy model and fuzzy rules are accomplished offline by the NSA
 algorithm. To validate the effectiveness of the proposed control
 strategy, a case study including a 1.5-MW DFIG and a 1.5-MVar STATCOM
 were carried out with MATLAB/Simulink.</t>
  </si>
  <si>
    <t>integration testing</t>
  </si>
  <si>
    <t>Proposed Sandia frequency shift for anti-islanding detection method based on artificial immune system</t>
  </si>
  <si>
    <t>http://www.sciencedirect.com/science/article/pii/S1110016816303520</t>
  </si>
  <si>
    <t>Sandia frequency shift (SFS) is one of the active anti-islanding detection methods that depend on frequency drift to detect an islanding condition for inverter-based distributed generation. The non-detection zone (NDZ) of the SFS method depends to a great extent on its parameters. Improper adjusting of these parameters may result in failure of the method. This paper presents a proposed artificial immune system (AIS)-based technique to obtain optimal parameters of SFS anti-islanding detection method. The immune system is highly distributed, highly adaptive, and self-organizing in nature, maintains a memory of past encounters, and has the ability to continually learn about new encounters. The proposed method generates less total harmonic distortion (THD) than the conventional SFS, which results in faster island detection and better non-detection zone. The performance of the proposed method is derived analytically and simulated using Matlab/Simulink. Two case studies are used to verify the proposed method. The first case includes a photovoltaic (PV) connected to grid and the second includes a wind turbine connected to grid. The deduced optimized parameter setting helps to achieve the “non-islanding inverter” as well as least potential adverse impact on power quality.</t>
  </si>
  <si>
    <t>Proposing FOPID-based PSS2B Stabilizer Using MGSO to Improve Damping of Electromechanical Oscillations in a Multi-machine Power System</t>
  </si>
  <si>
    <t>Proposing novel power system stabilizers (PSSs) to damp
 effectively low frequency oscillations (LFOs) in multimachine power
 systems is an interesting topic which has attracted many attentions in
 recent years. Fractional order controllers (FOCs) have found new
 applications in power system stability issues, recently. In current
 paper, fractional order proportional integral derivative (FOPID)
 controller is employed in design of a practical stabilizer, which is
 based on integral of accelerating power. The authors have proposed an
 FOPID-based PSS2B stabilizer to improve the damping of LFOs in a
 multimachine power system. The design of FOPID-PSS2B is formulated as a
 nonlinear optimization problem in which adjustable parameters are
 optimized simultaneously via a modified group search optimization (MGSO)
 algorithm by minimizing integral of time multiplied squared error (ITSE)
 performance index. The damping performance of the proposed stabilizer is
 compared with the earlier stabilizers of PID-PSS2B and FOPID-PSS. The
 results of time domain simulations on a 3-machine 6-bus test system in
 MATLAB/Simulink environment reveal that the proposed FOPID-PSS2B
 achieves superior damping performance in comparison with the former
 stabilizers. Besides, sensitivity analysis is carried out to evaluate
 the robustness of the proposed stabilizer. FOMCON toolbox is used for
 fractional order modeling and control.</t>
  </si>
  <si>
    <t>Pv based water pumping system for agricultural sector</t>
  </si>
  <si>
    <t>International Conference on Processing of Materials, Minerals and Energy (July 29th – 30th) 2016, Ongole, Andhra Pradesh, India</t>
  </si>
  <si>
    <t>In this paper evaluates ways in which can be made efficient water pumping system based on photovoltaic (PV). Battery is incorporated to makes system more reliable. There will be increasing of interest and needs in PV system applications following standard of living improvements will be there due to continuous decreasing of solar cells cost. In both agriculture and domestic, water pumping system powered by solar-cell generators are one of the most important applications. To entrains the pump through control action of motors by developing new efficient and flexible modes, this can be done by considering the solar energy fluctuation and solar energy optimizing necessities. Photovoltaic-battery hybrid system feds the vector control of an asynchronous motor, this vector control is discussed in this paper .PV generator, converter of DC-DC, battery, converter of DC-AC,an induction motor controlled by a vector and the centrifugal pump are investigated in this paper. By perturbed and observe (P &amp; O) algorithm which integrated with boost converter control, a PV generator can be operated at maximum power. At all isolation conditions, the motor supply is also ensured. The effectiveness and feasibility of this approach is shown by the simulation results. Extensive results are presented based on MATLAB/SIMULINK.</t>
  </si>
  <si>
    <t>Quadrotor Trajectory Tracking Control using Non-Linear Model Predictive Control with ROS Implementation</t>
  </si>
  <si>
    <t>This paper presents a Model Predictive Controller for
 trajectory tracking control of the quadrotor using the ACADO Toolkit on
 Matlab/Simulink. Model Predictive Control (MPC) prediction feature and
 ability to obtain optimal control action yields an accurate trajectory
 tracking performance. The controller is applied to a quadrotor system.
 The mathematical model was derived using Newton’s and Euler’s laws.
 Simulations for the trajectory tracking test was done for evaluating the
 trajectory tracking performance. Afterwards, an interface between RotorS
 Gazebo Simulator and Simulink was implemented using the Robot Operating
 System (ROS) for validation of the controller’s performance. The paper
 presents the results of both simulations under disturbances to determine
 the suitability and validity of the proposed control algorithm.</t>
  </si>
  <si>
    <t>Quantized Run Length Encoding QRLE -New Compression Method-: Application to ECG Transmission via IEEE802.11b WLAN Channel</t>
  </si>
  <si>
    <t>A new method of signal compression, called Quantized Run
 Length Encoding QRLE, based upon the `classical' run length method
 combined to discrete wavelet transform thresholding planned for a
 transmission via the WiFi IEEE 802.11b WLAN channel, simulated by
 Simulink/Matlab Integrated Development Environment IDE, is presented in
 this work. The key idea of our new method consists of quantifying each
 pair of zero followed by its corresponding run number, issued from the
 RLE, by one value consisting on the run number value plus an offset of
 predetermined integer value. In this work, the suitable offset was
 adjusted to 1024(≡210). This leads to quantizing the `new' run number on
 11 bits while the non null ECG thresholded ECG signal samples are
 quantized on 10 bits. The trivial advantage of this method is
 suppression, and consequently gaining, of all zeros. We have applied the
 proposed algorithm to extracted ECG signals, from the universal MIT-BIH
 arrhythmia data base. To evaluate the performance of the new QRLE
 compression method, we have simulated transmitting the compressed ECG
 signal via the Simulink/Maltab IEEE 802.11b WLAN noisy channel model.
 Besides the perceptible visual inspection, three criteria are used, in
 our evaluation phase, that are: compression ratio -CR-, the normalized
 root mean squared error (NRMSE), and the difference between the original
 and reconstructed versions of the ECG signal. The obtained results are
 around 10:1 in terms of CR, 0.07 in terms of NRMSE and a difference of
 about (10-4) ± 0.02. Moreover, a comparative study with respect to
 selected ECG compression algorithms show the higher performance of the
 developed new technique called `Quantized run length encoding QRLE'.</t>
  </si>
  <si>
    <t>Random forest based intelligent fault diagnosis for PV arrays using array voltage and string currents</t>
  </si>
  <si>
    <t>http://www.sciencedirect.com/science/article/pii/S0196890418311415</t>
  </si>
  <si>
    <t>With the rapid growth of installed capacity of photovoltaic power systems, status monitoring and fault diagnosis of PV arrays becomes increasingly important for improving the energy conversion and maintenance efficiency. In recent years, many machine learning algorithms were successfully applied to automatically build fault diagnosis models using the fault data samples. However, most of them suffer overfitting problem and the generalization performance is still limited. In this paper, the random forest (RF) ensemble learning algorithm is explored for the detection and diagnosis of PV arrays early faults (including line-line faults, degradation, open circuit, and partial shading), which combines multiple learning algorithms to achieve a superior diagnostic performance. The proposed RF based fault diagnosis model only takes the real-time operating voltage and string currents of the PV arrays as the fault features, which is irrelevant to the environment conditions. In addition, a grid-search method is used to optimize the parameters of the RF model by minimizing the out-of-bag error estimation, so as to improve the fault diagnosis model. In order to obtain sufficient fault data samples, comprehensive fault experiments are conducted on both a Simulink based simulated PV system and a laboratory PV system. The simulation and experimental results both demonstrate that the optimized RF based fault diagnosis model can achieve a high overall detection and diagnosis performance. Moreover, the comparison results indicate that the generalization performance of the proposed RF based model is better than the one of the decision tree based model. Therefore, the proposed optimal RF based method is an effective and efficient alternative to detect and classify the faults of PV arrays. Furthermore, the proposed RF based fault diagnosis model is successfully integrated into a Matlab based real-time monitoring system prototype developed for the laboratory PV system, which validates the practicability as well.</t>
  </si>
  <si>
    <t>Rapid Control Prototyping Based Design of Buck Converter Using RTW/ MATLAB</t>
  </si>
  <si>
    <t>In this paper, rapid control prototyping (RCP) design of buck
 converter using Real-Time workshop (RTW/MATLAB) has been presented. The
 small signal model of buck converter is deduced using voltage mode
 control technique. Using frequency response method the gain and phase
 margins are obtained for open-loop frequency response, then
 proportional-integral-derivative controller with first order derivative
 filter (PIDF) is employed to design the feedback controller for
 closed-loop system of buck converter. Discrete simulation is carried out
 in MATLAB/SIMULINK software. The digital PIDF controller is then
 implemented through RCP design technique for buck converter. The
 advantage of RCP is that, it uses professional tools of Simulink model
 based on the ADC-PWM block sets and discrete PID controller block which
 can be converted into C-language program using RTW/MATLAB toolbox.
 Finally the overall program is then downloaded into the destination
 processor of DSP kit TMS320F2812 which is linked to the main circuit of
 buck converter composed of actual/experimental setup for closed loop
 implementation. The simulation and experimental results are compared,
 which indicate that the RTW-based feedback controller designed by RCP
 technique can effectively control the buck converter in the presence of
 input line voltage and output load current variations.</t>
  </si>
  <si>
    <t>Rapid prototyping of FPGA based digital controller of DSTATCOM for load compensation under distorted utility condition</t>
  </si>
  <si>
    <t>This paper presents rapid prototyping of FPGA based digital
 controller for Distribution STATic COMpensator (DSTATCOM) using
 Matlab/Simulink and System Generator. The MATLAB/Simulink models are
 optimized and converted to target-specific synthesized VHDL code for
 FPGA implementation. Simulation, co-simulation, system level design and
 verification for rapid prototyping of FPGA-based digital controller are
 necessary to develop prototype in a relatively short time span by
 avoiding time-consuming manual coding. This enables increased
 productivity and facilitates the development of digital controller with
 more complex control algorithms. This prototype controller is developed
 and implemented on evaluation boardXUPV5 with Virtex-5 xc5vlx110t chip.
 This design is verified with System Generator co-simulation platform and
 found total harmonic distortion of load compensation well within the
 allowable range of IEEE standards with unit power factor achievement.</t>
  </si>
  <si>
    <t>Real time implementation of space vector pulse width modulation for three level neutral point clamped (NPC) inverter using Arduino DUE board</t>
  </si>
  <si>
    <t>In this paper, a real-time digital implementation of a space
 vector pulse width modulation (SVPWM) algorithm for three level neutral
 point clamped (NPC) inverter is carried out using ARDUINO DUE
 development board with a theorical study under the MATLAB/SIMULINK
 environment. The main contribution in this work is that the present
 implementation was extrapolated from our previous work that implements
 the SVPWM algorithm for lower inverter level (two level inverter), and
 which was performed using the present development board. By mean of
 this, the computation time and the resources utilization of the
 processor are greatly reduced and, as the previous implementation, power
 losses and harmonics may be reduced by minimizing the number of
 switching sequences and by generating symmetrical signals, despite the
 increased complexity of the inverter. To validate the implemented
 algorithm, the switching signals generated by the Arduino DUE board were
 used to control an ideal three level NPC inverter modeled under
 Matlab/Simulink environment. The results obtained from the
 experimentation are closer to that of simulation, which confirms the
 validity of the implemented algorithm.</t>
  </si>
  <si>
    <t>REALIZATION OF ROBUST CONTROLLER ALGORITHM USING FPGA</t>
  </si>
  <si>
    <t>http://www.sciencedirect.com/science/article/pii/S2405896315023344</t>
  </si>
  <si>
    <t>The presented paper deals with the development of robust control algorithm based on reflection vectors methodology. This approach of controller design is guaranteeing stability, robustness and high performance. The presented method was successfully tested for stable, unstable and strong oscillating processes and for systems with parametrical model uncertainty. The proposed algorithm can be effectively realized using field-programmable gate array (FPGA) structure as it is shown in the case study - the hardware realization using FPGA technology for DC motor. All presented simulations and co-simulations were realized in MATLAB-Simulink.</t>
  </si>
  <si>
    <t>Real-time control of a force feedback haptic interface via EtherCAT fieldbus</t>
  </si>
  <si>
    <t>This paper is to present a technological solution for
 implementing a force feedback haptic interface in the context of virtual
 reality interaction applications. The real-time haptic algorithms are
 implemented in TwinCAT runtime environment to control drivers via
 EtherCAT fieldbus. A 3-dimensional visualization model for the virtual
 reality interaction is developed through Virtual Reality Toolbox in
 Matlab/Simulink and interconnected with TwinCAT software through the
 Automation Device Specification communication protocol. The using of
 Matlab/Simulink with model-based programming method instead of the C++
 programming language allows researchers in haptic domain to focus more
 on the control engineering issues than programming skills. Some
 experimental tests and verification of the haptic algorithms with
 visualization model are presented.</t>
  </si>
  <si>
    <t>Real-Time FPGA Simulation of Electric Ship Power System Using High-Level Synthesis</t>
  </si>
  <si>
    <t>In this paper, we present an approach to model simulation
 systems at the Register-Transistor Level RTL for an efficient
 implementation on Field Programmable Gate Arrays FPGAs. The process uses
 a hybrid technique utilizing two commercially available tools, Simulink
 Coder and Xilinx Vivado HLD, as well as a middleware procedure to
 produce an accurate implementation of a model system in HDL, e.g.
 Verilog and VHDL. The implementation technique does not require
 expertise knowledge in Digital Design or Hardware Description Language
 HDL, yet it produces a complete description of the simulator in HDL.
 Using an example model of electric ship power system, we evaluate the
 effectiveness of the approach in developing a precise model in RTL for
 Real-Time simulation while accelerating the overall execution time.</t>
  </si>
  <si>
    <t>Real-time implementation of DC servomotor actuator with unknown uncertainty using a sliding mode observer</t>
  </si>
  <si>
    <t>The central idea of this paper is the modeling and
 implementation of a real-time dc servomotor angular speed control system
 with an unknown bounded uncertainty using a sliding mode observer (SMO)
 control strategy. We prefer to use a SMO in our approach due to its
 great potential in fault detection and isolation (FDI) of the actuators
 and sensor faults subjected frequently to several failures due to an
 abnormal change in their operating conditions or parameters. We use for
 this purpose the most suitable real time implementation tool
 MATLAB/SIMULINK software package. It provides special features for real
 time implementation by its extensions Real-Time Workshop (RTW) and the
 Real-Time Windows Target (RTWT). The novelty of our paper is to prove in
 an extensive simulation MATLAB/SIMULINK frame the real time
 implementation potential of a most recently sliding mode observer (SMO)
 control strategy applied to a particular case study, namely for a dc
 servomotor angular speed control system. The proposed real-time Sliding
 Mode Observer (SMO) consists of an embedded nonlinear Sliding Mode
 Observer (SMO) with the dc servomotor actuator in an integrated control
 system structure to estimate its angular speed and armature current and
 to implement the sliding mode control law.</t>
  </si>
  <si>
    <t>Real-time implementation of self-tuning fuzzy PID controller for FOPDT system base on microcontroller STM32</t>
  </si>
  <si>
    <t>In case of a digital communication between instruments and
 controller from A/D converter or of variation a model of plant.
 Performance of controller is degraded because of the fixed controller
 parameters. To solve this problem, a self-tuning fuzzy PID controller is
 proposed. The first order plus dead time (FOPDT) is a high dynamic
 system. Therefore, the controller must be intelligent. This paper
 presents the development and implementation of the self-tuning fuzzy PID
 controller for controlling the FOPDT system. The result was compared
 with the PID controller design using root locus technique. The water
 level plant used represented FOPDT system and the mathematical model of
 the system was approximated by using the System Identification Toolbox
 in MATLAB software. The control programming and the self-tuning fuzzy
 PID controller algorithm are used MATLAB/ Simulink. Experimental results
 show that, the FOPDT system has improved significantly using self-tuning
 fuzzy PID controller compared to the conventional PID controller.</t>
  </si>
  <si>
    <t>Real-time performance evaluation of quasi z-source inverter for induction motor drives</t>
  </si>
  <si>
    <t>This paper demonstrates and validates the real-time
 performance of quasi z-source inverter (QZSI) for medium voltage
 induction motor drives using the field-programming gate array
 (FPGA)-based real-time digital simulator (RTDS). The simulator was built
 using hardware description language (HDL), making it versatile and
 moveable. The proposed QZSI-fed drive model is designed in
 MATLAB/Simulink and implemented on FPGA-based real-time simulator and
 executed at fixed-time step of 10 μs and constant switching frequency of
 5 KHz. The QZSI drive has a unique capability to boost the inverter
 output voltage during voltage sag and maintain steady state speed of the
 induction motor. The proposed drive system provides uninterrupted motor
 speed during voltage sag and removes the crisis in manufacturing and
 economical losses. Real-time simulation results show steady state and
 transient performance of QZSI-fed 225 KW, 3.3 KV induction motor drives.
 The experimental results using RTDS as rapid control prototype
 controller validate the simulation results.</t>
  </si>
  <si>
    <t>Real-Time scalar control of induction motor using rt-lab software</t>
  </si>
  <si>
    <t>This paper proposes a real time scalar control of induction
 motor by using RT-LAB software. This method of control leads to be able
 to adjust the speed of the motor by control the frequency and stator
 voltage magnitude, the ratio of stator voltage magnitude to frequency
 should be kept constant, which is called as scalar control of induction
 motor. The real-time scalar control algorithm is designed and
 implemented in RT-Lab. RT-Lab is software that allows developing
 simulation models that can be executed in Real-Time. Models are
 developed using Matlab/Simulink environment. Models can be converted to
 C source code and compiled using RT-Lab complier. This code is then
 uploaded into the digital simulator (OP5600) via network connections
 TCP/IP protocol. The Real-Time models are executed on the target with
 the following operating system: Redhat. Finally to validate the
 performance of scalar control algorithm under motor load and reference
 speed, the experimental results are presented at the end of this paper.</t>
  </si>
  <si>
    <t>Rectifiers with near sinusoidal input currents - MATLAB/Simulink model case studies</t>
  </si>
  <si>
    <t>The concept of the rectifiers with near sinusoidal input
 currents (RNSIC) has caught increasing attention, different topologies
 been designed and analyzed. Even though the OrCAD/PSpice simulation
 package has proved its merits in the design and study of this type of
 converters, in order to analyze their integration in complex power
 electronic systems (such as: wind generator systems, photovoltaic power
 systems, electric drives), the most powerful simulation tool has proved
 to be MATLAB/Simulink. The present paper proposes a MATLAB/SimulinK
 simulation model for RNSIC converters, compares the simulation results
 with reported OrCAD/PSpice simulation and experimental results and
 analyzes a complex drive system which includes RNSIC-1 converter.</t>
  </si>
  <si>
    <t>Reduced Current Sensor Based Solar PV Fed Motion Sensorless Induction Motor Drive for Water Pumping</t>
  </si>
  <si>
    <t>This paper proposes a solar photovoltaic (PV) array fed
 induction motor (IM) drive operated water pumping system with a speed
 adaptive estimator. It focuses on the implementation of a space vector
 modulation (SVM) of voltage source inverter (VSI) without current
 sensors. The motor phase currents are estimated from the dc-link
 current. The VSI is used for maximum power tracking and to drive an IM.
 A generalized integrator based flux adaptation approach is used to
 improve the drive performance. Moreover, a modified model reference
 adaptive system based speed estimation with rotor fluxes and stationary
 frame currents enhances its stability throughout the operating range. A
 modified algorithm based on incremental-conductance is proposed for
 maximum power point, which is used for peak power tracking at each
 insolation with a technique to control flow rate. The overall system
 incorporating a single-stage PV powered SVM based VSI fed IM driven
 water pump is modeled and its performance is simulated in
 MATLAB/Simulink environment. The appropriateness of proposed system is
 verified experimentally on a prototype developed in the laboratory under
 various operating conditions.</t>
  </si>
  <si>
    <t>Reducing Variation of Switching Frequency in Finite-State Predictive Torque of three-Phase Induction Motor</t>
  </si>
  <si>
    <t>In this research, a new technique is applied to the predictive
 direct torque control of the induction motor in order to reduce the
 variation of the switching frequency. The method is a modification of
 the finite set model predictive control (FS-MPC). In this method, the
 switching options are examined in a cost function and the best option is
 selected based on the minimum cost function. Since the switching
 technique in FS-MPC is direct switching without using a modulator, the
 switching frequency will be variable. In the proposed method, the
 periodic selection of the active and zero voltage vector is used to
 reduce the variation of the switching period. Thus, the zero voltage is
 mandatorily exerted after an active voltage and vice versa. With this
 method, the cost function is only examined for the active voltage
 vectors and the zero voltage is selected for the next control interval.
 This manner is repeated in the whole algorithm. The proposed method is
 evaluated by simulation via MATLAB/Simulink. The results showed that the
 proposed method reduced the variation of the switching frequency and it
 was stable for the different operating point.</t>
  </si>
  <si>
    <t>Relay Feedback Identification with Additional Integrator</t>
  </si>
  <si>
    <t>http://www.sciencedirect.com/science/article/pii/S240589631931081X</t>
  </si>
  <si>
    <t>This paper presents a relay feedback technique for identification of dynamical systems for control purposes. The proposed technique uses a biased relay test with an added integration to determine three frequency response points for a phase lag in the range from 0 to 180° from a single experiment. This approach is based on a recently published method called “shifting method”. The additional integrator helps to improve the position of the frequency points obtained by the shifting method. The three frequency response points can be used for fitting up to five parameters of a process transfer function with various structures. The paper provides explicit formulas for determining the parameters of the second order model with a time delay from the obtained frequency response points. This approach can be used for the purpose of the controller design. The method is demonstrated on lag dominated, balanced and delay dominated processes. Matlab/Simulink programming environment was used for all experiments.</t>
  </si>
  <si>
    <t>Reliability Evaluation of Functionally Equivalent Simulink Implementations of a PID Controller under Silent Data Corruption</t>
  </si>
  <si>
    <t>Model-based design of embedded control systems becomes more
 and more popular. Control engineers prefer to use MATLAB Simulink and
 suitable automatic code generators for the development and deployment of
 the software. Simulink provides a vast variety of functionally
 equivalent design solutions. For instance, a
 proportional-integral-derivative (PID) controller can be implemented in
 Simulink using i) separate blocks for the P, I, D terms, ii) a dedicated
 Discrete PID Controller block, iii) a Discrete Transfer Function block,
 or iv) a Discrete State-Space block. However, these functionally
 equivalent implementations of the PID controller show completely
 different reliability properties. This article introduces a new
 analytical method for the overall system reliability evaluation under
 data errors occurred in RAM and CPU. The method is based on a stochastic
 dual-graph error propagation model that captures control and data flow
 structures of the assembly code and allows the computation of system
 level reliability metrics in critical system outputs for specified
 faults probabilities. The analytical method enables an early system
 reliability evaluation. Also, application of this analytical method to
 possible implementations of the particular control algorithm helps to
 select the most reliable one.</t>
  </si>
  <si>
    <t>Research and design of a multifunctional soft starter</t>
  </si>
  <si>
    <t>Aiming at the starting problem of motor equipment, this paper
 studied a large of existing soft start modes and their starting
 characteristics. Then, using MATLAB/Simulink tool to build common soft
 start simulation models, this paper got a lot of simulation waveforms.
 These helped to identify the applicable occasions of these soft starters
 and their respective advantages and disadvantages. We designed an
 integrated soft starter that includes voltage ramp soft start, current
 limit soft start, voltage jump soft start, and discrete frequency soft
 start based on dsPIC6014a in the premise of doing these efforts, and
 given the system's hardware and software design in detail. The test
 results on the experimental platform showed that this design can easily
 set the start modes according to different starting requirements and all
 the modes possess so prefect control effect that motor can start
 smoothly, and experimental data indicators also meet operation
 requirements. So it is worthy of promotion and application.</t>
  </si>
  <si>
    <t>Research on a Dynamic Load Power Sharing Method for Distributed Energy Storage System Based on Consensus Algorithm</t>
  </si>
  <si>
    <t>In this paper, a distributed energy storage system in DC
 micro-grid is investigated and a hierarchical power sharing control
 strategy based on discrete consensus algorithm is proposed. First, the
 power output capacity and equivalent SOC evaluation criteria of the
 asymmetric energy storage units are given. Based on these criteria,
 dynamic droop control is proposed to allocate the output power of each
 energy storage unit at the bottom layer. At the same time, considering
 the weak communication in distributed energy storage system, discrete
 consensus algorithm is used in the upper layer to dynamically adjust
 output power of energy storage units in order to reduce the SOC
 difference between ESUs. Finally, a simulation model is built in
 Matlab/Simulink to verify the theoretical analysis. It is proved that
 the proposed method can achieve the optimal distribution of power in
 distributed energy storage system.</t>
  </si>
  <si>
    <t>Research On Active Control System Of Vehicle Noise Caused By Pavement Excitation</t>
  </si>
  <si>
    <t>http://www.sciencedirect.com/science/article/pii/S2405896318325680</t>
  </si>
  <si>
    <t>In order to reduce the interior noise caused by road excitation, the finite element analysis method is used to analyze the modal of the interior space, and then get the frequency response curve of the corresponding nodes in the car ear. Through the establishment of an adaptive neural network noise active control system simulink model, the simulation experiment is carried out. The experimental results show that the active control system of neural network noise control in the 0 to 50 Hz frequency band has good noise reduction effect and the average noise reduction is 4.3 dB. At 86 Hz, the maximum noise reduction is 9.8 dB, and the system can control the low frequency noise produced under the excitation of the road.</t>
  </si>
  <si>
    <t>Research on Adaptive Control of PMSM based on Fuzzy PID</t>
  </si>
  <si>
    <t>In view of the industrial robot permanent magnet synchronous
 motor(PMSM) is often subject to variable load and other conditions, this
 paper proposes a fuzzy adaptive PID control strategy which based on a
 large number of expert experience and practical experiments. In the
 actual operation process, the fuzzy control is used to optimize the
 real-time PID control parameters. The model of position control and
 velocity vector control was established by matlab/simulink and
 realization in DSP28035 control system. The results show that this
 algorithm has good stability, strong adaptability, no overshoot in speed
 and position control and small computation, so it is suitable for the
 motor servo controller.</t>
  </si>
  <si>
    <t>Research on an improved cross coupling control algorithm based on disturbance compensation</t>
  </si>
  <si>
    <t>In order to solve the common problems of dual-motor asynchrony
 in dual-drive synchronization control system, and achieve precise
 synchronization control of dual-screw drive system, an improved cross
 coupling control algorithm based on disturbance compensation is proposed
 in this paper and the corresponding mathematical model is established.
 First, setting several groups' parameters of the disturbance
 compensation controller and the cross coupling controller. Then
 comparing to the corresponding SIMULINK simulation results, we can
 obtain the optimal controller parameters. Meanwhile, the experimental
 verification is carried out on the existing grinding wheel dressing
 control system. The results show that the system which uses the improved
 cross coupling control algorithm based on disturbance compensation has
 the advantages of faster response, stronger anti-interference ability
 and better control of dual-motor synchronization errors.</t>
  </si>
  <si>
    <t>Research on Application of Optimized PID Control Based on Particle Swarm Optimization in Reactive Power Compensation Device</t>
  </si>
  <si>
    <t>A good control method is essential to realize reactive power
 compensation. Because the traditional PID control parameters can't be
 changed dynamically in real time, which will affect the control
 performance. To optimize the PID control parameters, this paper proposes
 a control method that Adds particle swarm optimization algorithm on the
 basis of traditional PID control, then analyzes the effect of this
 method in a new type of dynamic reactive power compensation device(TCC).
 and compares with PID control method through Matlab/simulink modeling.
 In order to further verify its feasibility, the model is built in RTDS,
 and System simulation is carried out. The simulation and experimental
 results show that the control method can achieve a better reactive
 compensation effect on the TCC device.</t>
  </si>
  <si>
    <t>Research on Control and Planning of Soft-Wing UAV for Haze Removal</t>
  </si>
  <si>
    <t>The existence of fog and haze has caused great pollution to
 the environment. The research of removing haze is a hot topic in recent
 years. In this paper, a special haze removal algorithm based on Soft-
 Wing UAVis proposed. In this algorithm, two track control strategies are
 designed based on the Soft-Wing UAV model transfer function. A SIMULINK
 platform based mathematical model of Soft-Wing UAV is built to testified
 effectiveness of the two track control strategies. An autonomous
 ergodic-planning algorithm with greedy strategy and foldback algorithm
 for Soft-Wing UAV is designed. Within the algorithm, the haze regional
 has been modelled, the cost matrix is constructed, and the planning and
 ergodic strategy is proposed. Finally, the experimental results
 validates the reliability of the algorithm in the application of haze
 removal with the proposed evaluation Index.</t>
  </si>
  <si>
    <t>Research on DTC system with variable flux for switched reluctance motor</t>
  </si>
  <si>
    <t>When switched reluctance motor(SRM) is in the status of the
 traditional direct torque control(DTC) system, due to the high
 saturation nonlinearity of the electromagnetic relationships of switched
 reluctance motors, the torque ripple and the stator phase current are
 larger. In order to resolve the above problems, through the analysis and
 deduction for SRM flux model and the influence of characteristics of
 flux and speed on torque ripple, this paper presents a variable-flux
 control strategy with the three closed-loop structure based on the
 critical flux supersaturated speed. And a DTC system of SRM with
 variable flux and three closed-loop is built up in Matlab/simulink.
 Moreover, the DSP hardware experiment platform based on the TMS320F2812
 is established to validate the performance of the improved algorithm.
 The simulation and experimental results show that the new scheme has an
 obvious effect on torque ripple reduction, and the three — phase stator
 current is obviously reduced, which greatly reduces the stator winding
 copper consumption during the operation of SRM. Moreover, the improved
 system has good system stability.</t>
  </si>
  <si>
    <t>Research on Energy Management of 500W Solid Oxide Fuel Cell Hybrid Power System</t>
  </si>
  <si>
    <t>For the feature of Solid Oxide Fuel Cell (SOFC) is low output
 voltage, large current range and slow dynamic response, this paper
 regards lithium battery as an auxiliary energy storage device to solve
 abrupt change of load power, and further designs an energy management
 system to ensure the safety and stability of SOFC system. Firstly, a
 500W crossflow stack model is built in this paper. Then, based on the
 characteristics of charge and discharge response as well as the
 experimental data of lithium batteries, a second-order RC equivalent
 circuit model based on current direction is built. Thirdly, using SOFC
 stack to output average power and lithium battery to release or absorb
 sudden power mutation of load as the basic strategy, the thermoelectric
 cooperative control algorithm of SOFC side and lithium battery side are
 designed respectively. Finally, a controller model based on the energy
 management strategy designed in this paper is built and simulated in
 Matlab/Simulink environment. It is proved that the control strategy
 designed in this paper could realize the rapidity of load tracking and
 the controllability of lithium battery SOC under the condition of
 satisfying the temperature constraints of the stack. At the same time,
 fuel starvation can be avoided and the system efficiency can be
 effectively improved.</t>
  </si>
  <si>
    <t>Research on Key State Parameters Estimation of Electric Vehicle ESP Based on Multi-sensor</t>
  </si>
  <si>
    <t>In order to enhance the estimation accuracy and improve the
 response time of the estimator for the key state parameters estimation
 of electric vehicle ESP system. A vehicle state estimator was built
 based on multi-sensor and the improved estimation algorithm. The
 estimator was used to estimate vehicle speed. A speed estimation model
 was introduced. The model was made up of three degree of freedom vehicle
 model, tire force calculation model and road adhesion coefficient
 calculation model. The mathematical equations of those models were
 introduced. The improved estimation algorithm was based on two times
 sigma points sampling of improved UKF. The estimation process was
 introduced including initialization, forecast and update. The state
 space equations of electric vehicle were established in accordance with
 the requirements of speed estimation. A simulation model was built based
 on Carsim and Simulink software. Combined simulation experiments were
 made including the speed of 55 kilometers and 95 kilometers per hour
 simulation experiment. The experimental results shown that the estimated
 speed could follow the actual speed timely and accurately. The improved
 estimation method was fit for ESP of electric vehicle.</t>
  </si>
  <si>
    <t>Research on Localization Vehicle Based on Multiple Sensors Fusion System</t>
  </si>
  <si>
    <t>In the implementation and verification of multi sensor fusion
 of vehicle positioning, we built a verification platform positioning
 algorithm combined simulation of Car Sim-Simulink to Car Sim, the
 vehicle model and the sensor output as the data source, and the noise,
 then in the simulink environment to build the fusion localization
 algorithm, and the real vehicle experiment using inertial laboratory
 navigation equipment, to the actual sensor data validation algorithm.
 Simulation and experimental verification results show that the
 effectiveness of the fusion location algorithm, the GPS is invalid; the
 error is effectively reduced to rely solely on dead reckoning
 positioning inertial navigation system, to achieve effective positioning
 all the time.</t>
  </si>
  <si>
    <t>Research on Modular Structure and Control Technology of PV Array</t>
  </si>
  <si>
    <t>Due to the problems of complex control algorithm and low power
 generation efficiency caused by multiple peaks of existing PV array
 power generation, a PV array based on modular structure is designed.
 Firstly, a modular PV power supply is designed, which consists of PV
 cells, DC/DC circuits, energy storage devices and controllers. Then, the
 maximum power point tracking of PV cell is realized based on energy
 control, the energy balance of energy storage device is realized based
 on power transformation circuit, and the stable output of output circuit
 unit is realized based on energy output control strategy. Finally, the
 energy capture of PV array based on traditional structure and modular
 structure is compared and analyzed, and based on the load distribution
 control strategy, the proportional output control of the PV array
 composed of modular PV power cascades is realized. Using MATLAB/Simulink
 to build the simulation model, simulations verify the correctness of the
 control strategy, then simulate and optimize the overall energy flow of
 the system; finally build an experimental prototype based on
 TMS320F28335-DSP. Simulations and experimental results verify the
 feasibility and effectiveness of the system.</t>
  </si>
  <si>
    <t>Research on Moment of Inertia Identification and PI Parameter Self-tuning of Speed Control System for the Permanent Magnet Synchronous Motor</t>
  </si>
  <si>
    <t>The traditional PI controller parameters are mostly fixed, do
 not have online self-tuning ability, and it is difficult to satisfy the
 requirements of the speed control system for Permanent Magnet
 Synchronous Motor(PMSM). Moment of inertia is a very important parameter
 in controller parameter selfo-tuning. In this paper, the moment of
 inertia is identified in real time, combined with the relationship
 between the PI parameter of the controller speed loop and the moment of
 inertia, the appropriate control parameters are directly calculated to
 realize the online self-tuning of the controller parameters. The
 simulation model is built in Matlab/Simulink. The experimental results
 show that the proposed algorithm can realize the fast and accurate
 identification of the moment of inertia. At the same time, the
 controller PI parameter self-tuning can effectively reduce the system
 overshoot, the system response speed is fast, and the anti-interference
 ability is strong, greatly improving the performance of the speed
 control system.</t>
  </si>
  <si>
    <t>Research on new algorithm of droop control</t>
  </si>
  <si>
    <t>The grid-connected inverter has excellent characteristics
 based on the control strategy of virtual synchronization generator
 (VSG). In this paper, the rotor rotation model is applied to the current
 droop and power drooping control algorithm, replacing the
 active/frequency adjustment and reactive/voltage regulation control
 strategies of virtual synchronous generators. Not only can the inverter
 have the damping and inertial characteristics of the virtual synchronous
 generator, while simplifying the control model. Finally, the algorithm
 is validated by Matlab/Simulink. The experimental results show that the
 proposed algorithm is feasible and effective, and the stability of the
 grid frequency and voltage is enhanced.</t>
  </si>
  <si>
    <t>Research on Parallel Shunt Hybrid Active Power Filter with repetitive LADRC algorithm</t>
  </si>
  <si>
    <t>Parallel Shunt Hybrid Active Power Filter(SHAPF) has the
 advantage of high pressure and can dynamically compensate each harmonic,
 which is becoming popular harmonic control[3] devices. Liner auto
 disturbance rejection controller (LADRC) does not rely on the controlled
 object model, which solves the problem of uncertainty model about SHAPF.
 But it can only offset a part nonlinear of the system, there is still
 uncertainty. In this paper, repetitive control algorithm is added and
 Repetitive Linear Auto Disturbance Rejection Control (RLADRC) is
 proposed to improve compensation accuracy. Matlab/Simulink is applicated
 to simulate them, and the experiment platform of SHAPF is built, the
 simulink and experiment results show that the proposed method can
 effectively eliminate the tracking error, so as to improve the
 robustness of the system.</t>
  </si>
  <si>
    <t>Research on PV maximum power point tracking based on improved perturbation and observation method</t>
  </si>
  <si>
    <t>Fixed step perturbation and observation(P&amp;O) method is easy to
 implement, simple algorithm, and widely used, but it cannot
 simultaneously obtain high tracking accuracy and speed, cannot overcome
 the problem of false positives of P&amp;O method. PV MPPT was selected as
 the research object, based on the various existing engineering
 applications control algorithm analysis, according to the PV output
 characteristics, the advantages of an integrated variable step P&amp;O and
 forecasting power P&amp;O method, we propose prediction based on the power
 of variable step P&amp;O method. We build a photovoltaic simulation model
 and the proposed method of simulation experiments in the Matlab/Simulink
 environment. The new algorithms and the traditional P&amp;O method have
 conducted an experimental comparison. The experimental results show that
 the method is effective.</t>
  </si>
  <si>
    <t>Research on Trajectory Tracking Control of Lower Extremity Exoskeleton Robot</t>
  </si>
  <si>
    <t>This paper proposes a trajectory tracking control algorithm
 for lower extremity exoskeleton robot, which simplifies the lower
 extremity exoskeleton into a two degree of freedom linkage mechanism and
 uses Lagrangian method to model the dynamics of the linkage mechanism.
 Automatic adjustment of PID parameters is achieved by selecting
 membership functions, setting fuzzy rules and defuzzification. The
 Simulink fuzzy control block diagram is constructed to compare the
 tracking effect of the classical PID algorithm and the fuzzy adaptive
 PID algorithm on the input curve. Through the simulation curve, compared
 with the traditional PID, the fuzzy adaptive PID has the advantages of
 small overshoot, fast response and good stability. Finally, through the
 exoskeleton fuzzy PID hip sinusoidal curve experiment, the maximum error
 between the experimental data and the simulation results is 5%, which
 basically realizes the effective tracking of the trajectory.</t>
  </si>
  <si>
    <t>Road Load Simulation Algorithms Evaluation Using A Motor-in-the-loop Test Bench</t>
  </si>
  <si>
    <t>resent research evaluates three typical road load algorithms,
 like PI algorithm (PIA), feed forward algorithm (FFA) and inverse model
 algorithm (IMA), for electric powertrain testing. Models of vehicle,
 driver and test bench are established in MATLAB/Simulink environment,
 which has structural consistency with real motor-in-the-loop test bench.
 A novel vehicle state observation is used to reflect the effect of road
 loading and inertia emulation. To evaluate road load simulation, each
 algorithm is validated in off-line simulation and HIL testing. The
 results show FFA and IMA have advantageous in speed control precision,
 torque responds and state point tracking.</t>
  </si>
  <si>
    <t>Robotic manipulator path-planning: Cost-function approximation with fuzzy inference system</t>
  </si>
  <si>
    <t>This paper presents an offline path-planning method for
 robotic manipulators in static environment. The framework is based on
 the Transition-based Rapidly-exploring Random Tree (T-RRT) algorithm
 that requires a cost for each configurations. In this work, the
 calculation of this cost-function is based on the distance between the
 position and configurations that cause collisions. This function is
 evaluated with fuzzy function-approximation which lead to an efficient
 way to determine the cost all over the configuration space. The method
 is general, the only restriction is that the segments of the robot and
 the obstacles are modelled as convex polyhedrons. The approach is
 validated through simulations in MATLAB Simulink environment with
 Mitsubishi RV-2F-Q manipulator.</t>
  </si>
  <si>
    <t>Robust backstepping tracking controller for low speed PMSM positioning system: Design, analysis, and implementation</t>
  </si>
  <si>
    <t>This article is concerned with the design and implementation
 of a robust position trajectory tracking controller for a permanent
 magnet synchronous motor (PMSM). The information on the angular
 position, provided by a classical resolver, is here complemented with an
 observer based phase lock loop (PLL) circuit which accurately renders
 the position and the angular velocity of the rotor. A Backstepping
 control law is designed from the input-output linearization of the PMSM
 model, written in d-q coordinates. This controller is adapted through a
 load torque and friction reduced order observer to ensure high closed
 loop performance of the motor. An input-state stability analysis of the
 entire system is also provided. Co-simulation via the
 MATLAB/Simulink-PSIM package, including realistic measurement
 disturbances, are used to investigate the stability and accuracy of the
 proposed control algorithm. The simulation results are examined and
 confirmed through laboratory experiments.</t>
  </si>
  <si>
    <t>Robust Backstepping Tracking Controller for Low-Speed PMSM Positioning System: Design, Analysis, and Implementation</t>
  </si>
  <si>
    <t>This paper is concerned with the design and implementation of
 a robust position backstepping tracking controller for a permanent
 magnet synchronous motor (PMSM). The information on the angular position
 and velocity, provided by a classical resolver-to-digital converter,
 additionally employs a phase lock loop (PLL) circuit. A backstepping
 control law is designed from the input-output linearization of the PMSM
 model, written in d-q coordinates. This controller is adapted via the
 online estimation of the unknown load torque and friction effects. A
 linear extended state observer is devised for this purpose, thus
 ensuring high closed-loop performance of the motor trajectory tracking
 task. An input-state stability analysis of the entire system is also
 provided. Cosimulation via the MATLAB/Simulink-PSIM package, including
 realistic measurement disturbances, is used to investigate the stability
 and accuracy of the proposed control algorithm. Experimental results are
 provided.</t>
  </si>
  <si>
    <t>Robust congestion control for TCP/AQM using integral backstepping control</t>
  </si>
  <si>
    <t>In this paper, a novel active queue management scheme is
 proposed to control the congestion in the networks using TCP/IP protocol
 for transport layer. Active queue management (AQM) is a complement
 protocol to TCP/IP which provides feedback to the TCP sources in order
 to perform close loop congestion control. We use the nonlinear model of
 TCP/AQM system and build our controller on this realistic model. The
 control parameter is the drop probability of AQM technique. Our
 controller is designed based on integral backstepping technique. The
 main advantage of our AQM technique compared to other is the robustness
 of the algorithm with respect to changes in the system parameters such
 as the number of sources of the round trip time. Next, we provide
 conditions which guarantee that the control input which is the packet
 dropping probability falls between 0 and 1. Finally, we evaluate the
 performance of our proposed scheme for various network conditions and
 parameters. Compared to the other AQM controllers, the simulation
 results obtained with Simulink, demonstrate the effectiveness of the
 proposed method.</t>
  </si>
  <si>
    <t>Robust control of boost converter for flexible operation in PV based systems</t>
  </si>
  <si>
    <t>Solar PV being one of the most promising renewable energy
 sources has a wide range of applications. Thus a system is proposed
 employing a DC-DC converter which can be further used either for
 standalone or grid connected applications by proper power conditioning
 as required. Maximum Power Point Tracking (MPPT) is employed for
 tracking the maximum available power. Along with it proposed system also
 facilitates Desired Power Tracking (DPT) from the PV source according to
 prevailing load/irradiance conditions adding the extra power control
 functionality. It also obviates the use of difficult to manage dump
 loads reducing system complexity and control thus enhancing efficiency
 when used in the off grid mode. The power quality of systems in which
 the PV power penetration is higher is also improved during the
 conditions of rapidly changing irradiance. Detailed modeling of PV-fed
 converter is presented which provides robust control for both the MPPT
 and desired power tracking algorithm. The analytically developed
 controller is evaluated for dynamic and steady state characteristics in
 MATLAB/Simulink platform.</t>
  </si>
  <si>
    <t>Robust Parameter Identification for Railway Suspension Systems</t>
  </si>
  <si>
    <t>Detecting faults at the right time is crucial both for
 adequate maintenance and optimal operation of railway vehicles. The
 increasing complexity of the modern railway system pose a challenge for
 appropriate fault diagnosis and isolation (FDI). In this paper, a
 sliding-mode-based parameter identification algorithm is proposed as a
 solution for the identification of parameters in a simplified railway
 system. It is assessed on different faulty cases where the accuracy of
 the estimation and sensitivity to faults are shown, as well as
 robustness to model uncertainties. The data used for simulations and
 algorithm evaluation is generated using a validated Multibody Simulation
 (MBS) model implemented in Simpack, while the numerical simulations are
 carried out through MATLAB/Simulink.</t>
  </si>
  <si>
    <t>Robust Stability Analysis of Synchronverters Operating in Parallel</t>
  </si>
  <si>
    <t>Recent studies have shown how synchronization units of
 converters operating nearby may interact with each other, affecting the
 stability of the system. Synchronverters are able to self-synchronize to
 the grid without the need of a dedicated unit because they can reproduce
 the power synchronization mechanism of synchronous machines. Recently,
 the robust stability of a synchronverter has been investigated by means
 of structured singular values (commonly called μ-analysis). In this
 paper, μanalysis is performed to investigate how the robust stability of
 a synchronverter is affected by the presence of another converter of the
 same type operating in parallel. It is demonstrated that the parallel
 operation of synchronverters reduces their robust stability and a
 possible solution is proposed, based on the implementation of virtual
 impedances in the control algorithm. An accurate state-space model of
 the system under study is developed by adopting the component connection
 method and the robust stability analysis is validated against
 time-domain simulations in MATLAB/Simulink/PLECS and experimental
 results with a power-hardware-in-the-loop test bench.</t>
  </si>
  <si>
    <t>Safeguards performance model for evaluation of potential safeguards strategies applied to pyroprocessing facilities</t>
  </si>
  <si>
    <t>http://www.sciencedirect.com/science/article/pii/S0029549316000972</t>
  </si>
  <si>
    <t>Electrochemical reprocessing has been proposed as a spent fuel disposition technique. If implemented on a commercial scale, traditional safeguards approaches used to satisfy IAEA requirements may be insufficient. To aid in testing safeguard strategies, a new tool was developed: the Pyroprocessing Safeguards Performance Model, a MATLAB/Simulink simulation of plant operations capable of calculating inventory differences for a specified balance period as well as sensitivity studies of detection measurements. This paper discusses the development of the model and a measurement uncertainty study performed using the model.</t>
  </si>
  <si>
    <t>Safety-Assured Model-Driven Design of the Multifunction Vehicle Bus Controller</t>
  </si>
  <si>
    <t>In this paper, we present a formal model-driven design
 approach to establish a safety-assured implementation of multifunction
 vehicle bus controller (MVBC), which controls the data transmission
 among the devices of the vehicle. First, the generic models and safety
 requirements described in International Electrotechnical Commission
 Standard 61375 are formalized as time automata and timed computation
 tree logic formulas, respectively. With model checking tool Uppaal, we
 verify whether or not the constructed timed automata satisfy the
 formulas and several logic inconsistencies in the original standard are
 detected and corrected. Then, we apply the code generation tool Times to
 generate C code from the verified model, which is later synthesized into
 a real MVBC chip, with some handwriting glue code. Furthermore, the
 runtime verification tool RMOR is applied on the integrated code, to
 verify some safety requirements that cannot be formalized on the timed
 automata. For evaluation, we compare the proposed approach with existing
 MVBC design methods, such as BeagleBone, Galsblock, and Simulink.
 Experiments show that more ambiguousness or bugs in the standard are
 detected during Uppaal verification, and the generated code of Times
 outperforms the C code generated by others in terms of the synthesized
 binary code size. The errors in the standard have been confirmed and the
 resulting MVBC has been deployed in the real train communication network.</t>
  </si>
  <si>
    <t>Scalable DC Microgrid Architecture with a One-Way Communication Based Control Interface</t>
  </si>
  <si>
    <t>In this paper a scalable and controllable dc microgrid
 architecture has been presented with a source-end to load-end one-way
 communication based control interface to substantiate efficacious power
 sharing among five power management units (PMUs) attached to batteries.
 The system comprises a source converter and a load converter. The source
 converter consists of a maximum power point tracking (MPPT) controller
 with a boost average model and the load converter consists of a fanout
 node and five PMUs. The voltage of the photo voltaic (PV) array is
 boosted up to 400 V for transmission purpose. Perturb and observation
 algorithm is used for MPPT implementation. A pulse width modulation
 (PWM) switched full bridge (FB) converter in the fanout node is
 constructed to lower the source-end voltage and to generate a fixed
 intermittent dc bus of 48 V. Buck converter topology is used to design
 the PMUs and each PMU is controlled in a way to generate an output
 voltage suitable for a 12 V battery charging application. Sensing the
 solar irradiance level a one-way communication premise is designed to
 control the power flow towards and sharing among the PMUs so that the
 more important units receive more power in a crisis situation. The
 proposed framework has been tested in MATLAB/Simulink platform and the
 performance evaluations yield to system efficiencies of more than 85%
 for different irradiance levels.</t>
  </si>
  <si>
    <t>Second order sliding mode-based MPPT control for photovoltaic applications</t>
  </si>
  <si>
    <t>http://www.sciencedirect.com/science/article/pii/S0038092X17305819</t>
  </si>
  <si>
    <t>Taking into account the nonlinear feature of a PV array, a Maximum Power Point Tracking (MPPT) algorithm is required in a PV system leading the operation at the Maximum Power Point (MPP) and as a result maximizing the generated power. In this paper, a robust MPPT technique using second order sliding mode control strategy is presented. A super twisting algorithm is used to design second order sliding mode. This algorithm has been developed, in the case where the relative degree of system is equal to one, to eliminate chattering phenomenon. Second order sliding mode presents an adequate mean for control action of nonlinear systems since it overcomes chattering phenomenon of the classical first order sliding mode controller and ensures higher accuracy even with system imperfections. The stability analysis of the proposed controller is performed using a Lyapunov function. We compare second order sliding mode with classical first order sliding mode controller which are both designed for the same PV system. This comparison proves that the second order gives fast response and less chattering. The robustness and stability of the proposed controller are investigated against weather changes. Simulation results with real data, under MATLAB-SIMULINK, are given to demonstrate the effectiveness of the proposed approach.</t>
  </si>
  <si>
    <t>Seeking a unique view to control of simple models</t>
  </si>
  <si>
    <t>http://www.sciencedirect.com/science/article/pii/S2405896319304653</t>
  </si>
  <si>
    <t>This paper gives an introduction to the basic controllers with an integral action for regulation and tracking of simple first order models with compensation of acting disturbances. It shows their common features and differences, pros and cons, and the exceptional role of the plant modeling. Simultaneously, their presentation yields a broad spectrum of authentic tasks for developing understanding and skills in the plant modeling and control design, manipulating with block diagrams, state-space to transfer function transformations, Matlab/Simulink programming and problem solving. Experiments based course flipping of the considered stuff is stressed.</t>
  </si>
  <si>
    <t>Selecting the Transition Speeds of Engine Control Tasks to Optimize the Performance</t>
  </si>
  <si>
    <t>https://doi.org/10.1145/3127022</t>
  </si>
  <si>
    <t>Selective Voltage Vector Based Model Predictive Control for Three- Level Active- NPC Inverter</t>
  </si>
  <si>
    <t>The stability issue is a major hurdle for the practical model
 predictive control (MPC) scheme due to its non-linear nature and
 parameters dependency. Moreover, the computational burden limits the use
 of MPC in the multilevel inverter as is it has a large number of voltage
 vectors and requires high-speed processors. The conventional MPC
 algorithm evaluated all the voltage vectors of multilevel inverters
 during the prediction and actuation process which creates severe
 computational complexity. This paper proposes a selective voltage
 vector-based model predictive control (SV-MPC) scheme for three-level
 active-neutral-point-clamped (3L-ANPC) inverter. The control law of the
 proposed SV-MPC scheme is derived by satisfying the Lyapunov stability
 criteria which use inverter's discrete behavior and directly applies the
 finite-state switching actions for the efficient operation of the
 3L-ANPC inverter. In case of the 3L-ANPC inverter, the conventional MPC
 requires to evaluate all 19 voltage vectors (116 switching states) which
 is reduced to only 6 voltage vectors (44 switching states) by the
 proposed SV - MPC scheme. This reduction in evaluating voltage vectors
 improves the execution efficiency by 39 % compared with the conventional
 voltage-mode MPC. The performance of this proposed SV-MPC for 3L-ANPC
 inverter is investigated with a MATLAB/Simulink model and the results
 are quite satisfactory. On the other hand, another significant
 contribution of this paper is to design a stable and nonlinear control
 law for the 3L-ANPC inverter. The stability of the proposed SV-MPC
 scheme is verified with phase-plane analysis and parameter variations of
 the 3L-ANPC inverter system.</t>
  </si>
  <si>
    <t>Semi-physical real-time control of electro-hydraulic proportional position servo system based on Matlab/xPC</t>
  </si>
  <si>
    <t>A set of semi-physical simulation system based on real-time
 working simulation platform tools (Matlab/RTW) was established for
 electro-hydraulic proportional position servo system in the development
 of missile weapons and other equipment. The system is mainly composed of
 hydraulic system consisting of hydraulic actuators and Simulink
 simulation model. It is a closed-loop real-time simulation system of
 physical equipment in the loop. The simulation and experiment of
 proportional servo control system show that the system has high
 simulation real-time performance, the positioning accuracy and control
 stability. Two controllers are designed for different application
 conditions, which can obtain the good practicality and feasibility.</t>
  </si>
  <si>
    <t>Sensorless control of Permanent Magnet Synchronous Motor using Square-root Cubature Kalman Filter</t>
  </si>
  <si>
    <t>This paper introduces a Square-root Cubature Kalman Filter
 (SCKF) based speed and position observer for an Interior Permanent
 Magnet Synchronous Motor (IPMSM). Cubature Kalman Filter (CKF) is a new
 variety of Kalman filter which uses a third degree spherical-radial
 cubature rule to numerically compute multivariate moment integrals.
 Unlike in an Extended Kalman Filter (EKF), mean and covariance are
 propagated through the non-linear system, which minimizes the errors due
 to linearization. Square-root Cubature Kalman Filter (SCKF) algorithm is
 utilized for the sensorless control of an IPMSM of 1.5kW, 3000rpm
 rating. For the SCKF algorithm, IPMSM is modeled in stationary αβ
 reference. SCKF is preferred as the square root version is supposed to
 give improved numerical stability as compared to CKF. To get
 comparatively better transient performance and convergence of the SCKF
 for a non-zero initial rotor position, system covariance matrix Q is
 chosen adaptively. Simulation results for a VSI fed IPMSM are presented
 and the convergence of SCKF is shown for a variation of stator
 resistance. Experimental results are shown for Matlab-Simulink Real time
 hardware implementation using National Instruments DAQ card NI PCI-6221.</t>
  </si>
  <si>
    <t>Sensorless DTC-SVM Strategy for Doubly-Fed Induction Machine Drive using Model Reference Adaptive System</t>
  </si>
  <si>
    <t>This paper presents a comparative performance assessment
 between a fictitious impedance based model reference adaptive system
 (Z-MRAS) with well-known instantaneous reactive power based MRAS
 (Q-MRAS) in space-vector modulation (SVM) based direct torque control
 (DTC) of grid-connected doubly-fed induction machine (DFIM) drive. Both
 the methods are free from flux terms and are also independent of
 stator/rotor resistances. Moreover, both Z-/Q-MRAS when used in
 combination with DTC-SVM scheme for DFIM the torque and flux ripples
 reduces drastically in comparison to conventional DTC of DFIM drive. The
 effectiveness of the control algorithms are verified in MATLAB/Simulink.
 The experimental results obtained by dSPACE-1103 based laboratory
 prototype further validate the simulation results.</t>
  </si>
  <si>
    <t>Sensorless speed control of induction motor drive using extended Kalman filter observer</t>
  </si>
  <si>
    <t>This paper presents a speed and flux estimation scheme for
 sinusoidal pulse width modulation (SPWM) fed induction motor (IM) drive
 using extended Kalman filter (EKF) observer. EKF is a recursive
 algorithm and robust method against motor parameter variations and it
 can also handle the nonlinearity in machine modeling in discretized
 form. Despite high estimation complexity, EKF shows better transient and
 steady state responses over the wide speed and torque ranges. However,
 the rotor flux variation as speed changes is controlled by introducing a
 proportional integral (PI) regulator in flux path. Implementation of the
 field oriented control of IM drive in the proposed sensorless
 environment is carried out in Matlab/Simulink. Furthermore, simulation
 results are authenticated by experimental tests with the help of
 dSPACE-1103 laboratory prototype.</t>
  </si>
  <si>
    <t>Sensorless stator field oriented-direct torque control with SVM for induction motor based on MRAS and fuzzy logic regulation</t>
  </si>
  <si>
    <t>This paper deals with improvement of Direct Torque Control
 strategy for induction motor (IM) drive. Since the main disadvantages of
 the classical DTC are high torque/flux ripples and current distortion,
 this paper inserts the space vector modulation in order to reduce the
 ripples by maintaining a constant switching frequency. Besides, the
 fuzzy logic controllers will replace the traditional
 proportional-integral (PI) controllers for stator flux and torque
 regulation and to ensure an accurate reference tracking and a robust
 response against different uncertainties such as external disturbance
 and parameters variation. Furthermore, a stator flux based Model
 Reference Adaptive System (SF-MRAS) is designed as a sensorless
 algorithm for the estimation of rotor speed. This estimator can improve
 the performance of the controlled system by increasing its reliability
 and decreasing the cost of the speed sensor. The global control
 algorithm has been investigated via numerical simulation and real-time
 experimentation using Matlab/Simulink with dSpace 1104 signal card.</t>
  </si>
  <si>
    <t>Sensorless vector control of permanent magnet synchronous motor based on model reference adaptive system</t>
  </si>
  <si>
    <t>The paper analyze the basic principle of model reference
 adaptive system(MRAS) algorithm. In this paper, rotor position and speed
 estimation algorithm of permanent magnet synchronous motor was deduced
 based on MRAS, and it is applied to sensorless vector control system of
 permanent magnet synchronous motor. Sensorless vector control system
 based on MRAS is built under the Matlab/Simulink environment. The
 simulation experiment and result analysis for the situation of motor's
 starting, speed mutation and load mutation are done. Simulation results
 prove that the sensorless vector control system of permanent magnet
 synchronous motor based on the algorithm of MRAS takes good control
 performance, and the algorithm can accurately estimate the rotor
 position and speed of the motor.</t>
  </si>
  <si>
    <t>SEtSim: A modular simulation tool for switched Ethernet networks</t>
  </si>
  <si>
    <t>http://www.sciencedirect.com/science/article/pii/S1383762116000230</t>
  </si>
  <si>
    <t>Using high bandwidth network technologies in real-time applications, for example in automotive systems, is rapidly increasing. In this context, switched Ethernet-based protocols are becoming more popular due to their features such as providing a collision-free domain for transmission of messages. Moreover, switched Ethernet is a mature technology. Several protocols based on switched Ethernet have been proposed over the years, tuned for time critical applications. However, research for improving the features and performance of these protocols is still on-going. In order to evaluate the performance of early stage proposed protocols, the mathematical analysis and/or experiments are required. However, performing an experiment for complex network topologies with a large set of messages is not effortless. Therefore, using a simulation based approach for evaluating a protocol’s performance and/or properties is highly useful. As a response to this we have developed a simulator, called SEtSim, for switched Ethernet networks. SEtSim is developed based on Simulink, and it currently supports different network topologies of the FTT-SE protocol as well as Ethernet AVB protocol. However, the kernel of SEtSim is designed such that it is possible to add and integrate other switched Ethernet-based protocols. In this paper, we describe the design of SEtSim and we show its scalability.</t>
  </si>
  <si>
    <t>Shifting Method for Relay Feedback Identification</t>
  </si>
  <si>
    <t>http://www.sciencedirect.com/science/article/pii/S2405896316312010</t>
  </si>
  <si>
    <t>This paper introduces a method extending possibilities of the relay feedback identification of dynamic systems describable by their transfer function. The proposed “shifting” method enables to estimate three points on a plant frequency response from a single relay feedback test without using the FFT algorithm. The approach enables to estimate up to five parameters of the transfer function from sustained oscillations obtained by one relay test. For this purpose the method uses a biased relay. The introduced technique offers a tool for a large class of common control problems. The applicability of the proposed frequency-response identification method is demonstrated by estimating five parameters of the anisochronic model and by estimating three points on the frequency response of the physical model called “Air Aggregate”. All experiments were performed in Matlab/Simulink programming environment.</t>
  </si>
  <si>
    <t>SHyFTA, a Stochastic Hybrid Fault Tree Automaton for the modelling and simulation of dynamic reliability problems</t>
  </si>
  <si>
    <t>http://www.sciencedirect.com/science/article/pii/S0957417415007502</t>
  </si>
  <si>
    <t>Reliability assessment of industrial processes is traditionally performed with RAMS techniques. Such techniques are static in nature because they are unable to consider the multi-state operational and failure nature of systems and the dynamic variations of the environment in which they operate. Stochastic Hybrid Automaton appears to overcome this weakness coupling a deterministic and a stochastic process and integrating the features of a dynamic system with the concepts of dynamic reliability. At the state of the art, no attempts to enhance a formal RAMS technique with dynamic reliability has been tried, nor a computer-aided tool that plays as expert system has been coded yet. The aim of this paper is to fill this gap with a simulation formalism and a modelling tool able to combine the Dynamic Fault Tree technique and the Stochastic Hybrid Automaton within the Simulink environment. To this aim the MatCarloRE toolbox was adapted to interact with a Simulink dynamic system. The resulting assembly represents an important step ahead for the delivering of a user-friendly computer-aided tool for the dynamic reliability.</t>
  </si>
  <si>
    <t>hat Evaluation</t>
  </si>
  <si>
    <t>Simple and Systematic LCL Filter Design for Three-Phase Grid-Connected Power Converters</t>
  </si>
  <si>
    <t>https://doi.org/10.1016/j.matcom.2015.09.011</t>
  </si>
  <si>
    <t>Simulated performance evaluation of SEIG with electronic load controller used in renewable energy conversion system</t>
  </si>
  <si>
    <t>Computational software technology in modeling and simulation
 has revolutionized the methodology of research in engineering. This
 paper presents the use of MATLAB software tools for modeling and
 simulation in the field of power electronics and its applications in
 renewable energy conversion systems. In this paper the simulation using
 MATLAB/Simulink environment has been carried out to evaluate the
 performance of 3-phase self-excited induction generator (SEIG) with
 electronic load controller used in micro/pico hydro power generation
 system. The main aim of the control strategies for 3-phase self-excited
 induction generators is to regulate or maintain the desired voltage and
 frequency of the generated output. This is achieved using electronic
 load controller. The main function of the electronic load controller is
 to maintain the output load constant as seen by the induction generator
 under different consumer load conditions and also to maintain the
 required power quality standards. In this paper, simulated results of
 performance of 3-phase SEIG with electronic load controller feeding
 isolated load under different operating conditions has been presented.
 The simulation software with strong graphical programming tools gives
 the liberty to continuous upgrade the system until optimized results are
 achieved which can be used in real time hardware implementation of the
 designed system.</t>
  </si>
  <si>
    <t>Simulated real time controller using modified hill climbing algorithm on fixed wing airplane</t>
  </si>
  <si>
    <t>In dynamic systems, it is very difficult to have models with
 good accuracy that are sufficient to predict the plant behavior in a way
 that an acceptably controlled performance can be produced. Sometimes
 even if mathematical models are sufficiently accurate in a way that a
 good controlled performance can be obtained, long term operation (or
 even short term in some cases) gradually increases the difference
 between the plant and its dynamical model. That, in turn, would lead to
 a degraded performance. It is a common task in industrial applications
 to recalibrate the control system periodically, as the plant parameters
 suffer various fluctuations from their original values that were used in
 designing the control system. The calibration procedure usually requires
 professional attendance, which adds up to more maintenance costs. Also,
 the experimental nature of the manual calibration often requires at
 least part of the plant operations to be halted. Adapted from MRAC
 framework using PID and fuzzy controller, a modified climbing algorithm
 was introduced in order to compensate the signal. This simulation was
 applied in fixed-wing airplane pitch angle in Simulink MATLAB. The
 result demonstrated that effectiveness of the proposed tuning algorithm
 and improvement over the initial non-tuned response of the process.</t>
  </si>
  <si>
    <t>Simulation and analysis of a meshed district heating network</t>
  </si>
  <si>
    <t>http://www.sciencedirect.com/science/article/pii/S0196890416304381</t>
  </si>
  <si>
    <t>The flow distribution in a district heating network tends to become no longer obvious when system design is developed and its complexity increased. As a consequence, the network owner, often the local energy company, is in need of a simulation program to have the possibility of analysing network behaviour and expand the understanding about the operation of district heating system. In this paper, a simulation tool developed in MATLAB/Simulink is applied in order to analyse the flow distribution in the district heating network of the town of Kiruna (Sweden). The network in Kiruna has been developing since the 60s and is today a complex network with a meshed structure, i.e. it is formed by a set of loops from which secondary branches depart. The simulation tool is part of a methodology that has specifically been developed to analyse the flow pattern in such kind of networks without altering their physical structure, and it is expected to be a valuable tool for the redesign of the network in the forthcoming relocation of some of the urban districts. The results about the current network configuration show that only a few pipes in the network are exceeding the levels of heat flow recommended by pipe manufacturers. The largest drops in pressure and temperature from the heat production site to the nodes serving the main consumer areas are within 1.2bar and 9°C in the days of highest demand.</t>
  </si>
  <si>
    <t>Simulation of a double-stage micro-inverter for grid-connected photovoltaic modules</t>
  </si>
  <si>
    <t>In this work, the performance of a double-stage micro-inverter
 using the adaptive incremental conductance (AIC) algorithm for
 grid-connected photovoltaic (PV) modules is evaluated by means of a
 Simulink model. We observe the response of the micro-inverter under
 transients of solar irradiance and under static conditions. We show that
 Maximum Power Point Tracking (MPPT) and conversion efficiencies above
 98% can be expected.</t>
  </si>
  <si>
    <t>Simulation of demand growth scenarios in the Colombian electricity market: An integration of system dynamics and dynamic systems</t>
  </si>
  <si>
    <t>http://www.sciencedirect.com/science/article/pii/S0306261918302290</t>
  </si>
  <si>
    <t>Modeling and simulation of electricity markets have increasingly involved the use of a system dynamics (SD) approach. Accordingly, the resulting dynamic hypothesis and the stock-flow structures are represented and simulated using softwares such as Stella, Powersim, iThink, or Vensim. However, SD models can be exploited even more, of which the investigation of signals in the time domain or the sensitivity analysis is just a small part of the study. Since SD models are mathematical objects, they deserve an analytical or numerical study using tools provided by the dynamic systems (DS) methodology. Therefore, this paper not only studies the dynamic hypothesis or the stock-flow structure of an electricity market model in the classical form, but also uses its inner mathematical object to provide a deeper insight into the system. Using MATLAB/Simulink®, the system is evaluated from a different approach not yet reported in the literature. The combination of the SD and DS methodologies can open the door to a new and alternative method of analysis for electricity market models and even for any SD model. In fact, this paper demonstrates that with this methodologies combination, more detailed analysis strategies and novel insights of the SD models can be developed, which can be easily exploited by policy makers to suggest improvements in regulations or market structures. Moreover, considering that the energy market is evolving, and a series of macro and microstructural changes are impacting demand, we consider as an example a simplified version of the Colombian electricity market to report a detailed description of its dynamics under a broad range of growth rate of demand (GRD) scenarios. Our study, inspired by the bifurcation and control theory of DS, primarily shows that Colombia is in dire need of a new capacity before 2020 to avoid rationing events expected to occur in the upcoming years.</t>
  </si>
  <si>
    <t>Simulation of dynamic performances of electric-hybrid heavy working vehicles</t>
  </si>
  <si>
    <t>In this work performances of an electric hybrid version of a
 telehandler working machine are studied with a numerical model developed
 in Matlab/Simulink®. The algorithm, focused on the electric driveline
 performances, has been developed in a modular approach. Within each
 module a specific dynamic aspect of the working machine is studied. The
 hybrid/electric model is validated in different operational conditions
 by means of full scale experiments of the vehicle on test bench. The so
 validated model can be used to simulate different hybrid architectures
 reducing the number of prototype versions and test bench experiments. A
 comparison between performances of two different architectures of the
 electric hybrid telehandler is presented in the paper. The former with a
 conventional mechanical traction driveline and the other with in wheel
 motors. The comparison has been carried out, taking into account only
 the electric traction behaviour, in terms of performances and energy
 consumption.</t>
  </si>
  <si>
    <t>Simulation of the Sensorless Switched Reluctance Motor Drives</t>
  </si>
  <si>
    <t>This paper considers sensorless control of switched reluctance
 motor drives, in which switching positions of the phases are determined
 by comparing the calculated and measured values of flux linkage. In the
 practical implementation of this algorithm, under certain conditions, a
 progressive accumulation of errors appears in determining of the
 switching position. To identify these conditions simulation model of the
 drive in MATLAB - SIMULINK has been developed. Simulation showed that
 one of the reasons for the failure of the algorithm may be the spread of
 the electromagnetic parameters of the phases due to technological
 deviations in the manufacture of the motor. Theoretical studies were
 confirmed experimentally.</t>
  </si>
  <si>
    <t>Simulations and experimental validation of Pico conduit pressure hydropower systems with battery storage</t>
  </si>
  <si>
    <t>http://www.sciencedirect.com/science/article/pii/S2352152X1930249X</t>
  </si>
  <si>
    <t>An increase in the world's population has led to an increased energy demand. Sustainable renewable energy sources must be broadly executed to fulfil the continuous need for energy. Amongst different renewable energy technologies, hydropower generation proved to be the most feasible solution. A portion of small hydropower can be acquired by recovering the energy inside water supply networks. This may lead to a sustainable electrification solution and reduced electricity bills for the water utility companies. Hence, the procedure of energy recovery using conduit hydro technology must be a part of the water cycle. Numerous nations have started with the improvement of this innovative conduit hydro technology. However, very little has been exploited. Hence, this study focuses on developing a simulation tool that can be used to analyse conduit hydropower generation system with a battery storage. Subsequently, this paper exhibits the modelling and performance analysis of a small conduit hydropower system in MATLAB/Simulink software. This will assist the conduit hydropower developers to quantify the available energy and evaluate the viability of the conduit hydropower projects. Furthermore, the performance of the modelled conduit hydropower system is compared to the performance of a prototype setup in a laboratory environment. Inlet water pressure was assessed to observe how the system reacts to the variation of the water pressure. This data was used to simulate the performance of the model in MATLAB/Simulink in comparison with the laboratory prototype. The results revealed that the developed model reacted viably under variable pressure. The conduit hydropower was just dynamic when the excess pressure was accessible, this is because of the pressure distinction between Pressure Reducing Valve (PRV) pre-set pressure and the system pressure. Hence, the excess pressure is used to drive the generator and the generated energy is then stored in the battery.</t>
  </si>
  <si>
    <t>Simulink based prototype for real-time intelligent GNSS-based localisation system</t>
  </si>
  <si>
    <t>In the frame of the development of artificial intelligent (AI)
 based validation tool for Global Navigation Satellite Systems (GNSS)
 localisation systems MATLAB Simulink models for all the developed
 AI-based methodologies have been created. The combination of Artificial
 Neural Network (ANN) based validation tools with the Mahalanobis
 Ellipses Filter (MEF) methodology for accuracy-based data evaluation for
 quantitative and qualitative analysis of trueness and precision, as well
 as Particle Filter (PF) techniques for position estimation to aid the
 reference system result in significant improvements for GNSS-aided
 localisation system, allowing the construction of a GNSS-dependent
 reference system for when no independent reference is available. These
 additional elements are the bases for future intelligent GNSS-based
 localisation systems with both quantitative and qualitative validation
 tools. The proposed prototype constructed within System functions
 (S-Functions) for extension of MATLAB Simulink capabilities presents
 total interconnectivity in real-time, implemented using commodity
 microcomputers and providing an interface between the MATLAB Simulink
 implemented algorithms and the real world. In the presented prototype a
 Raspberry Pi Model B microcomputer running a modified Debian Linux
 distribution provides General Purpose and UART ports that enable the
 implementation of the low-level communication driver for the GNSS
 receiver. The prototype enables real-time application of the algorithms.
 The prototype includes a GNSS receiver, with a sampling position rate
 and constellation data at 1Hz. NMEA format provides the necessary data
 to be processed with the MATLAB Simulink model of the ANN-based
 validation tools and the PF-based estimator. All algorithms are executed
 in a Windows PC and the communication between the microcomputer and the
 MATLAB Simulink model is achieved via TCP Sockets, with interface
 S-Functions to handle the communication. These methodologies will enable
 future safety-relevant applications, such as on-board uncertainty
 evaluation; advanced driver assistance systems; and GNSS-based vehicle
 localisation with intelligent maps for track selective.</t>
  </si>
  <si>
    <t>Simulink® implementation and industrial test of Input Shaping techniques</t>
  </si>
  <si>
    <t>http://www.sciencedirect.com/science/article/pii/S0967066118302211</t>
  </si>
  <si>
    <t>In this paper, a methodology to implement the Input Shaping control in overhead cranes is presented. The realization of Input Shaping has been done using the Simulink® tools Stateflow and PLC Coder. Seven Input Shaping algorithms have been developed. A test has been designed to obtain the characteristic parameters, natural frequency of oscillation and damping ratio, of the overhead crane. An industrial control system based on PLCs, variable speed drives and mass and longitude sensors has been built. This has enabled to perform real tests on a 35 tons overhead crane to verify the benefits of Input Shaping control. Finally, a ship unloader application has been evaluated.</t>
  </si>
  <si>
    <t>SIMULTATE: A Toolset for Fault Injection and Mutation Testing of Simulink Models</t>
  </si>
  <si>
    <t>https://doi.org/10.1109/ICSTW.2016.21</t>
  </si>
  <si>
    <t>Single node recursions in Adaptive Neuro-Fuzzy Controller</t>
  </si>
  <si>
    <t>In this paper the analysis of possible implementations of
 single node recursions in Adaptive Neuro Fuzzy Controller has been made.
 By single node recursions we mean using as additional input signal for
 certain nodes being functions of this nodes existing signals from
 previous algorithm iterations. Papers presents ANFC structure and
 possible recursions implementations. Theoretical considerations are
 followed by simulation experiments using Sim Power System library and
 Matlab - Simulink software. As control object cascade control structure
 for DC motor system has been modeled.</t>
  </si>
  <si>
    <t>Single-phase inverter for solar energy conversion controlled with DSpace DS1104</t>
  </si>
  <si>
    <t>The present paper presents a system intended to be used in the
 development of photovoltaic inverters with maximum power point tracking
 capability. A simulation model was implemented in MATLAB/SIMULINK and an
 experimental model composed of a DSpace 1104 controller board, a
 Semikron inverter, a coupling transformer, an LC filter and two 75W
 solar panels was developed. The system facilitates the development and
 testing of digital control and MPPT algorithms for single-phase
 inverters connected to the utility grid.</t>
  </si>
  <si>
    <t>Single-point preview driver and non-linear tyre model-based direct yaw moment control method for vehicles</t>
  </si>
  <si>
    <t>Vehicle direct yaw moment control can significantly improve
 vehicle driving stability and safety. The closed-loop simulation of
 man-vehicle-road based on the driver model is valuable for the
 evaluation of control algorithms. In this paper, the co-simulation
 method based on the single-point preview driver model and veDYNA
 dynamics software is studied. A direct yaw moment control algorithm
 based on sliding-mode variable structure control theory is proposed, and
 the Dugoff tyre model is improved. Based on the non-linear tyre model,
 the target slip rate is determined. The simulated test of the
 single-shift line condition on a high-, and low-adhesion road was
 carried out by MATLAB™/Simulink/veDYNA. The results show that the
 proposed yaw moment control method can effectively improve the speed and
 accuracy of yaw rate tracking, reduce the vehicle centre-of-mass slip
 angle, and enhance driving safety.</t>
  </si>
  <si>
    <t>Single-Stage PV Array Fed Speed Sensorless Vector Control of Induction Motor Drive for Water Pumping</t>
  </si>
  <si>
    <t>This paper deals with a single-stage solar powered speed
 sensorless vector controlled induction motor drive for water pumping
 system, which is superior to conventional motor drive. The speed is
 estimated through the estimated stator flux. The proposed system
 includes solar photovoltaic (PV) array, a three-phase voltage source
 inverter, and a motor-pump assembly. An incremental-conductance-based
 maximum power point tracking algorithm is used to harness maximum power
 from a PV array. The smooth starting of the motor is attained by vector
 control of an induction motor. The desired configuration is designed and
 simulated in MATLAB/Simulink platform and the design, modeling, and
 control of the system are validated on an experimental prototype
 developed in the laboratory.</t>
  </si>
  <si>
    <t>Sinusoidal charging of Li-ion battery based on frequency detection algorithm by pole placement control method</t>
  </si>
  <si>
    <t>This study presents a control system to track the sinusoidal
 ripple current (SRC) of lithium (Li)-ion batteries. In this method, a
 combination of a DC and a sinusoidal ripple current is injected to the
 battery. By choosing the appropriate frequency, the minimum AC impedance
 of the battery is obtained. This study, the impact of temperature has
 been considered as a protection criterion in the proposed charge
 algorithm, also a state-space model of the charger system has been
 developed, and finally a pole placement controller has been proposed to
 control charging current. To evaluate the design, a laboratory setup has
 been implemented to obtain experimental results from a 1 kW Li-ion
 battery pack. Also, simulations have been carried out by
 Simulink/MATLAB. The proposed pole placement control method for tracking
 of SRC and the optimal frequency detection algorithm have been designed
 and tested on a practical 10 Ah Li iron phosphate battery pack in
 different charge modes. In addition, results of the conventional
 proportional-integrator (PI) controller have been compared with the
 proposed controller. Both simulation and experimental results show the
 effectiveness of the proposed algorithm and control system to track SRC
 reference current in all frequencies.</t>
  </si>
  <si>
    <t>Six-Phase Induction Machine Model for Electrical Fault Simulation Using the Circuit-Oriented Method</t>
  </si>
  <si>
    <t>The aim of this paper is to present a six-phase induction
 machine (6PIM) model based on the so-called circuit-oriented approach
 suitable for simulation of electrical faults on both stator and rotor
 sides. This specific model has been developed by using only resistances,
 inductances, and controlled voltage sources. The coupling effects
 between both the stator and the rotor have been taken into account by
 the computation of stator–rotor mutual inductances. The model has been
 developed under the MATLAB/Simulink environment in order to have a
 universal tool that is easy to use with any control techniques. With
 this model, it is possible to simulate any type of electrical faults
 during the motion by closing or opening corresponding switches. The
 performances of the model have been validated by comparing simulation
 and experimental results of a 90-W 14-V 50-Hz two-pole 6PIM operating
 with different levels of load torque in healthy and faulty modes.
 Furthermore, this model has been associated to a fault-tolerant speed
 control method in phase opening occurrences in order to test the model
 accuracy.</t>
  </si>
  <si>
    <t>Sizing and simulation of an inverter-fed permanent-magnet linear synchronous drive for servo-assistance of a ship steering gear</t>
  </si>
  <si>
    <t>Hydraulic drives used on board ship to empower rudders,
 stabilizing fins, anchor winches, etc., are often characterized by low
 efficiencies, heavy maintenance, frequent oil leaks and large weight and
 size. To overcome these drawbacks, oil-free inverter-fed alternative
 drives can be conceived. In this paper a concept design of a full-scale
 permanent magnet linear synchronous motor directly coupled to a twin
 rudder on board ship is presented, used as a servo-motor. The
 servo-assistance capabilities are simulated and evaluated by using a
 complete model of the electro-mechanic-hydraulic system in Simulink
 environment. The results show the effectiveness of the electromagnetic
 drive servo-assistance. This research has been carried out in the
 framework of the Italian Defence Research National Program for the
 development of `dual use' technologies.</t>
  </si>
  <si>
    <t>Sliding mode algorithm based on linearization feedback for vehicle's speed control</t>
  </si>
  <si>
    <t>Vehicle's speed control model is a complex and non-linear
 model which is difficult to design the controller. This paper is aimed
 to make the control model simpler with relatively accurate by using
 feedback linearization method. This study designs a sliding mode
 controller, which makes the system robust to the perturbation of its
 parameters and the change of external environment parameters. In the
 end, a comparison experiment is designed under Simulink simulation
 environment. Simulation results with the sliding mode controller
 designed in this paper confirm the quickness and accurately of the
 suggested method. Consequently, it is demonstrated that the better
 dynamic performance, robustness and control precision of the sliding
 model algorithm is compare to the PID algorithm and modular fuzzy
 algorithm.</t>
  </si>
  <si>
    <t>Small-Signal Model of the Five-Level Unidirectional T-Rectifier</t>
  </si>
  <si>
    <t>In this paper, a small signal model is proposed for the new
 unidirectional three-phase T-type rectifier topology known as five-level
 T-Rectifier (5L T-RECT). The proposed model is obtained starting from
 the large signal analytical representation of the 5L T-RECT
 configuration. The derived equations have been simplified using the
 synchronous reference frame transformation; to this purpose, the average
 values over the fundamental period T0 are considered for the input phase
 voltages. After that, the converter steady-state and dynamic models are
 derived by means of the local linearization around the desired operating
 point. The transfer functions related to the inputs and outputs of the
 system are, therefore, obtained and depicted. The achieved 5L T-RECT
 model has been first verified using the linear analysis tool in the
 MATLAB/Simulink environment starting from the detailed switching model.
 Theoretical results exhibit a very good accuracy between the
 small-signal, the large-signal, and the switching models. Then,
 experimental activity is depicted to further validate the proposed
 small-signal model.</t>
  </si>
  <si>
    <t>SMART: A propositional logic-based trade analysis and risk assessment tool for a complex mission</t>
  </si>
  <si>
    <t>This paper introduces a new trade analysis software called the
 Space Mission Architecture and Risk Analysis Tool (SMART). This tool
 supports a high-level system trade study on a complex mission, such as a
 potential Mars Sample Return (MSR) mission, in an intuitive and
 quantitative manner. In a complex mission, a common approach to increase
 the probability of success is to have redundancy and prepare backups.
 Quantitatively evaluating the utility of adding redundancy to a system
 is important but not straightforward, particularly when the failure of
 parallel subsystems are correlated. SMART offers the unique capability
 of handling correlated redundancies and accurately evaluating the
 probability of mission success as well as its sensitivity to the
 reliability of mission components. It can also perform Monte-Carlo
 analysis to find the confidence interval of the success probability,
 total mission cost, and total mass. Additionally, SMART provides a GUI
 interface based on Matlab/Simulink that allows users to graphically
 define mission architecture as well as the logical relationship between
 mission components and outcomes. These analysis capabilities enable to
 answer questions such as: “for a given upper bound on total cost and
 mass, on which subsystem should we implement redundancy to maximize the
 chance of mission success?” Although the focus of SMART is high-level
 trade analysis, it also provides an interface to detailed models of
 mission components, allowing to perform an integrated analysis that
 covers from low-level details to high-level architecture. The analysis
 capabilities are enabled by our unique propositional logic-based
 approach. SMART translates the graphical mission model to a
 propositional logic representation through symbolic computation. We
 demonstrate SMART's analysis capabilities on a MSR model as well as a
 model of a fictional mission.</t>
  </si>
  <si>
    <t>Software Environments as Learning Tools for Modeling Engineering Systems</t>
  </si>
  <si>
    <t>https://doi.org/10.5220/0005440402240231</t>
  </si>
  <si>
    <t>Software tool for MoReRT design of 2DoF PI/PID controllers</t>
  </si>
  <si>
    <t>The goal of this paper is to present a software tool intended
 to aid at the design of 2DoF PI/PID controllers by using the Model
 REference Robust Tuning (MoReRT) approach. This tool is suitable for
 those who need to design the PID controller for the simple closed-loop
 feedback in an effective and user-friendly way. The tool has been
 implemented in MATLAB®/SIMULINK®. and has been designed on the basis of
 a simple but effective menu/dialog interaction system. That users may
 benefit from the simple utilization without the need of complex software
 optimization requirements. The features of this tool determine its
 usability especially for educational purposes. The software includes
 system analysis and robustness features, design of 2DoF PI and PID
 controllers, closed loop simulations and evaluation of control quality.
 As a tool for education, it also provides appropriate theoretical
 background to specific control design tasks, therefore the user is able
 to understand all performed tasks without an exhaustive effort.</t>
  </si>
  <si>
    <t>Solar photovoltaic modeling and simulation: As a renewable energy solution</t>
  </si>
  <si>
    <t>http://www.sciencedirect.com/science/article/pii/S2352484718300842</t>
  </si>
  <si>
    <t>In renewable power generation, solar photovoltaic as clean and green energy technology plays a vital role to fulfill the power shortage of any country. Modeling, simulation and analysis of solar photovoltaic (PV) generator is a vital phase prior to mount PV system at any location, which helps to understand the behavior and characteristics in real climatic conditions of that location. In this context, a single diode equivalent circuit model with the stepwise detailed simulation of a solar PV module under Matlab/Simulink ambience is presented. I–V and P–V graph of solar PV module provide a broad understanding to researchers, manufacturers and social communities. The simulated result of the PV module is verified by the manufacturer data-sheet of JAP6-72-320/4BB module and maximum relative error percentage is found 1.65% which shows a good agreement between manufacturer values and simulated values. Moreover, the performance of PV module for real metrological data (irradiance and temperature) shows good results. In addition to this, it is presumed as a sturdy tool to evaluate the performance of any solar PV modules.</t>
  </si>
  <si>
    <t>Solar Thermal Organic Rankine Cycle (STORC) power plant as an alternative to the steam power plant with a parabolic trough system in South Africa</t>
  </si>
  <si>
    <t>This paper analyses the possibilities of incorporating the
 Organic Rankine Cycle (ORC) technology to a parabolic trough technology,
 reduces the cost of testing and optimisation by providing tools for the
 evaluation and optimisation of existing and proposed power plants. The
 thermodynamic potential for Solar-Thermal Organic Rankine Cycle (STORC)
 power plants was investigated by using Matlab Simulink ® and Thermolib
 library software. The methodology was implemented based on principles
 and specifications of some existing plant designs. The model basically
 considered four major elements: the solar resources model, the solar
 collector model, the fluid transfer and storage model and the ORC model.
 Based on the study outcome, the integrated model was created to analyse
 the variations in geographic, geometrical properties with
 thermo-physical properties for a specific period of the possible power
 output from the plant. Power output variation from the model results
 provided a tool for the case studies on the sensitivity and performance
 analysis and show that the plant will provide more power and higher
 efficiencies.</t>
  </si>
  <si>
    <t>Space vector modulation for six-phase open-end winding PMSM motor drives with common mode voltage suppression</t>
  </si>
  <si>
    <t>This paper proposes a space vector modulation algorithm for an
 asymmetrical six-phase open-end winding permanent magnet synchronous
 motor (OEWPMSM) supplied by two two-level six-phase voltage source
 inverters(VSIs) with common mode voltage suppression. The VSIs are fed
 from two equal and isolated DC voltages. A six-phase open-end winding
 PMSM model is developed based on the vector space decomposition (VSD)
 technique. The voltage concept, namely, common mode voltage (CMV) is
 investigated in the drive system. A space vector pulse width modulation
 (SVPWM) method is then proposed which is capable of not only suppressing
 the current harmonics in non-torque producing sub-spaces, but also
 eliminating the CMV. The performance of the proposed PWM technique is
 evaluated using total harmonic distortion of motor voltage and current,
 the current components in different sub-spaces and CMV using
 Matlab/Simulink software.</t>
  </si>
  <si>
    <t>Speed and Current Sensor Fault Detection and Isolation Technique for Induction Motor Drive Using Axes Transformation</t>
  </si>
  <si>
    <t>This paper presents a new technique for fault detection and
 isolation to make the traditional vector-controlled induction motor (IM)
 drive fault tolerant against current and speed sensor failure. The
 proposed current estimation uses d- and q-axes currents and is
 independent of the switching states of the three-leg inverter. While the
 technique introduces a new concept of vector rotation to generate
 potential estimates of the currents, speed is estimated by one of the
 available model reference adaptive system (MRAS) based formulations. A
 logic-based decision mechanism selects the right estimate and
 reconfigures the system (by rejecting the signal from the faulty
 sensors). Such algorithm is suitable for different drives, including
 electric vehicles to avoid complete shutdown of the system, in case of
 sensor failure. The proposed method is extensively simulated in
 MATLAB/SIMULINK and experimentally validated through a dSPACE-1104-based
 laboratory prototype.</t>
  </si>
  <si>
    <t>Speed Control of Four-Wheel Independently Actuated Vehicle based on MPC Algorithm</t>
  </si>
  <si>
    <t>This paper presents a speed tracking control method based on
 the model predictive control (MPC) algorithm for the four-wheel
 independently actuated (FWIA) electric vehicle. In the upper level
 controller, a switching control law is designed to reduce the impact
 when the car from acceleration to deceleration or from deceleration to
 acceleration. To avoid high frequency oscillations in the speed control,
 acceleration increment input law is designed in the lower level
 controller. The lower level controller calculates the desired torque
 using Newton's second law. The validity of the proposed control
 algorithm is verified using the CarSim/Simulink simulation, and the
 simulation results of the proposed method under extreme conditions are
 compared with PI controller, which shows the superiority of the proposed
 method. Finally, by the vehicle test, the experimental results verify
 the effectiveness and robustness of the proposed control approach.</t>
  </si>
  <si>
    <t>Speed Sensorless Control of Hybrid Excitation Axial Field Flux-Switching Permanent-Magnet Machine Based on Model Reference Adaptive System</t>
  </si>
  <si>
    <t>A novel 6/13-pole hybrid excitation axial field flux-switching
 permanent magnet machine (HEAFFSPMM) exhibits strong fault tolerance
 capability, high efficiency, and large torque density. However, merely
 few research on speed sensorless control in HEAFFSPMM exists. The speed
 sensorless control methods based on model reference adaptive system
 (MRAS) are studied and compared for the machine to improve the stability
 and reliability of the system and consequently improve the application
 of machine in control system. Based on the field-oriented control
 strategy, the MRAS observer of speed is designed and built by applying
 stator currents, stator flux linkages, and simplified stator currents.
 The three speed sensorless control algorithms of MRAS are compared and
 analyzed by using MATLAB/Simulink simulation and dSPACE1104 experimental
 platform. Results show that the speed sensorless control algorithm based
 on simplified stator currents has good control performance and high
 control accuracy.</t>
  </si>
  <si>
    <t>Stability Control of Wheelchair System Using Interval Type-2 Fuzzy Logic Control (IT2FLC)</t>
  </si>
  <si>
    <t>Existing control techniques of mobile robot specifically for
 four to two wheeled wheelchair transformation are lack of adequate
 mobility, comfort and independence for their users due to highly
 nonlinear and complex system. This paper presents a four to two wheeled
 wheelchair transformation system that based on the fundamental of
 double-link inverted pendulum. SimWise 4D CAD software is used to model
 and visualize the system movement while evaluating Matlab. This CAD
 software is integrated with Matlab/Simulink for designing control
 algorithm. In this work, the controller used to perform transformation
 and balancing the wheelchair is IT2FLC. It shows that IT2FLC produce
 better result in terms of lifting and stabilizing the wheelchair in an
 upright position compared to previous Fuzzy Logic Type-l control.</t>
  </si>
  <si>
    <t>Stable current sharing and voltage balancing in DC microgrids: A consensus-based secondary control layer</t>
  </si>
  <si>
    <t>http://www.sciencedirect.com/science/article/pii/S0005109818302024</t>
  </si>
  <si>
    <t>In this paper, we propose a secondary consensus-based control layer for current sharing and voltage balancing in DC microGrids (mGs). To this purpose, we assume that Distributed Generation Units (DGUs) are equipped with decentralized primary controllers guaranteeing voltage stability. This goal can be achieved using, for instance, Plug-and-Play (PnP) regulators, which allow one to analyze the behavior of the closed-loop mG by approximating local primary control loops with either unitary gains or first-order transfer functions. Besides proving exponential stability, current sharing, and voltage balancing, we describe how to design secondary controllers in a PnP fashion when DGUs are added or removed. Theoretical results are complemented by simulations, using a 7-DGUs mG implemented in Simulink/PLECS, and experiments on a 3-DGUs mG.</t>
  </si>
  <si>
    <t>State feedback control for DC-photovoltaic systems</t>
  </si>
  <si>
    <t>http://www.sciencedirect.com/science/article/pii/S0378779616303418</t>
  </si>
  <si>
    <t>This paper proposes an alternative state feedback-based control strategy to a DC–DC converter applied to regulation purposes in photovoltaic (PV) systems. The PV generation voltage output level is determined through a maximum power point tracking (MPPT) algorithm. Moreover, the proposed control technique also provides a suitable duty-cycle for the switching of the DC–DC converter to improve its dynamics with regards the reference voltage generation, provided by the MPPT algorithm. The control technique relies on a state-space equations description of the PV generator connected to the converter. The controller gains are designed by building a proper characteristic polynomial which takes into account the conditions for system controllability using Ackermann formulation. Moreover in order to experimentally verify the converter system control dynamics, a switched load has been applied and controlled to set constant the converter output voltage. This control for this load secure it a mean value of resistance through a PWM period during the experiment. The proposed method is tested by means of computational simulations in Matlab/Simulink environment. In addition, an experimental apparatus has been mounted to emulate the simulated results and to corroborate the technique efficacy.</t>
  </si>
  <si>
    <t>State of charge estimation of lead acid battery using a Kalman filter</t>
  </si>
  <si>
    <t>For saving energy, lead acid battery plays an important role
 in photovoltaic system. Battery state of charge estimation is a key
 function of battery management system due to the requirement of ensuring
 optimum operation and safety. Therefore, for achieving a fiable
 operation, it is necessary to develop an accurate model for the
 estimation of the state of charge (SOC) of battery. In this paper, a RC
 equivalent circuit model has been presented. A state representation of
 battery has been developed. A kalman filter has been proposed to
 determine the SOC. The model of battery and the recursive algorithm have
 been implemented on Matlab-Simulink and Simpower softwares. Recovered
 simulation results have been compared by an experimental works applied
 to a lead acid battery 12V, 7Ah. Obtained results show an acceptable
 correspondence with the experimental test. The kalman filter approach
 can be an useful tool for researchers to imitate the real behaviour of
 the battery and to ensure the accurate estimation of SOC.</t>
  </si>
  <si>
    <t>State space design cycle and hardware in the loop testing and verification</t>
  </si>
  <si>
    <t>Advances in real-time hardware in the loop (HIL) boards and
 software has provided an excellent opportunity to implement and test
 control algorithms rapidly on real systems [1-7]. Hardware in the loop
 development allows for rapid development, testing and verification of
 control systems. This paper, using a servo system as an example, clearly
 explores modern control systems design cycle, which includes real-time
 verification of the controller. This methodology illustrates design
 cycle from system specification, system constraints to controller
 design, HIL testing and verification of the developed controller. This
 rapid prototyping strategy to develop and test controllers can be used
 in industry as well as academia. In an academic environment, it helps
 student relate, better understand and implement theoretical concepts on
 real systems. Experiments described in this paper use a realtime
 hardware in the loop platform, which consists of a DC-servo control
 system, MATLAB, Simulink, dSPACE real-time hardware and ControlDesk
 software. This paper shows how this type of platform can is be used to
 verify system models and test designed state space controllers.</t>
  </si>
  <si>
    <t>Steady-state and dynamic models of solid oxide fuel cells based on Satin Bowerbird Optimizer</t>
  </si>
  <si>
    <t>http://www.sciencedirect.com/science/article/pii/S0360319918318135</t>
  </si>
  <si>
    <t>The article suggests an efficient methodology based-on a novel application of an optimization algorithm entitled Satin Bowerbird Optimizer (SBO) to realize the accurate parameters of solid oxide fuel cells (SOFCs). In this work, the fundamental necessary parameters to express dynamic and steady-state models of SOFCs are addressed. The objective function is adapted to minimize the mean squared deviations (MSD) between measured and computed output voltages of stacked SOFCs. Necessary scripts including dynamic models are formulated using MATLAB/SIMULINK. The proposed SBO-based methodology is demonstrated on number of case studies employing data of commercial SOFCs with subsequent comparisons to other optimizers such as genetic, particle swarm and grasshopper optimizers. Insignificant values of MSD for the three test cases under study confirm the good performance of the SBO. In addition, numerical simulations along with compulsory performance measures indicate that the ability of the SBO to generate competitive parameters for steady-state and dynamic models of SOFC which signifies its effectiveness. It can be emphasized that the SOFC models can be further enhanced.</t>
  </si>
  <si>
    <t>Steam turbine hardware in the loop simulation</t>
  </si>
  <si>
    <t>In this paper, a new tool for teaching purposes is presented.
 The tool is a low-cost Hardware in the Loop simulation with separated
 process model and control algorithm on standalone hardware which runs in
 real-time. In this paper, the simulation is used to control the steam
 turbine model with shaft and generator, but it can be used on wide range
 of complex physical models. The used model is evaluated on ramp-up
 simulation in Simulink, and after that mathematical equations are
 implemented in Modelica language and exported into Functional Mock-up
 Unit (FMU). The controlled and control models are both simulated on
 Raspberry Pi minicomputers in real-time and one can observe the control
 strategy on the second Raspberry with prepared control task and Human
 Machine Interface (HMI). Both Raspberries are connected through the
 Modbus over TCP/IP protocol and one can get familiar with this wide-used
 communication. Furthermore, there is possibility to control the system,
 change regulators parameters and handle the trade-off between various
 performances. Regulation can be operated in so-called island or grid
 mode. The aim of system control is to comply shaft speed demands
 described in norms.</t>
  </si>
  <si>
    <t>Stochastic Model-Predictive Control for Lane Change Decision of Automated Driving Vehicles</t>
  </si>
  <si>
    <t>This paper describes lane change motion planning with a
 combination of probabilistic and deterministic prediction for automated
 driving under complex driving circumstances. The autonomous lane change
 should arrive safely at the destination. The subject vehicle needs to
 perceive and predict the behaviors of other vehicles with sensors. From
 the information of other vehicles, a collision probability is defined
 using a reachable set of uncertainty propagation. In addition, the lane
 change risk is monitored using predicted time-to-collision and safety
 distance to guarantee safety in lane change behavior. A safe driving
 envelope is defined as constraints based on the combinatorial prediction
 (probabilistic and deterministic) of the behavior of surrounding
 vehicles. To obtain the desired steering angle and longitudinal
 acceleration to maintain the automated driving vehicle under
 constraints, a stochastic model-predictive control problem is
 formulated. The proposed model has been evaluated by performing lane
 change simulations in MATLAB/Simulink, while considering the effect of
 combination prediction. Also, the proposed algorithm has been
 implemented on a test vehicle. The simulation and test results show that
 the proposed algorithm can handle complicated lane change scenarios,
 while guaranteeing safety.</t>
  </si>
  <si>
    <t>Strategy of management of storage systems integrated with photovoltaic systems for mitigating the impact on LV distribution network</t>
  </si>
  <si>
    <t>http://www.sciencedirect.com/science/article/pii/S0142061518306690</t>
  </si>
  <si>
    <t>This article presents an integrated storage management strategy with photovoltaic systems connected to the grid, to provide voltage regulation and losses reduction in the low voltage feeder, minimising the power supplied by the network upstream of the main transformer. A new control algorithm for battery energy storage systems (BESS) is presented embedding as a battery management algorithm for charging and discharging process. The charging of the storage system is defined by the optimization of the αk coefficient to establish the value of charging threshold power, in a distributed manner, to maximise the use of photovoltaic systems. The discharging process occurs by a given σ coefficient. A standard network model from CIGRE was used for the validation of the management strategy. It was modified with real profiles of load and irradiance with a minute resolution to adapt it to the using of the quasi-static load flow in MATLAB/Simulink. As a result, by integrating 67% of PV along with 442  kWh of BESS with its management algorithm, power import from the grid decreases up to 49.3%.</t>
  </si>
  <si>
    <t>Study of a double fed induction generator using matrix converter: Case of wind energy conversion system</t>
  </si>
  <si>
    <t>http://www.sciencedirect.com/science/article/pii/S0360319917326964</t>
  </si>
  <si>
    <t>Due to the growing of the power electronics, especial attention has been given to the use of new generation of power converters, AC/AC matrix converter to which provide a direct power converter AC/AC, bi-directional power flow, almost sinusoidal input and output waveform. In this paper, we present the performance study of a variable-speed wind turbine based on doubly fed induction generator fed by matrix converter using the maximum power point tracking method to extract the maximum power available. The whole system is presented in d-q-synchronous reference frame. The control scheme is tested and the performances are evaluated by simulation results. The simulation results obtained under MatLab/Simulink show the effectiveness and validity of the considered control.</t>
  </si>
  <si>
    <t>Study of Impact on High PV-Penetrated Feeder Voltage Due to Moving Cloud Shadows</t>
  </si>
  <si>
    <t>The demand of renewable energy resources has become an
 important issue for green power generation in many countries. With the
 increasing photovoltaic generation in the distribution system, voltage
 fluctuation problems often present in the PV-connected grid affected by
 the moving cloud shadows. This paper presents a study to evaluate
 impacts on voltage quality due to cloud shadows movement over
 high-penetration PVs in a distribution power system in southern Taiwan.
 The moving-cloud shadow model is built under Matlab/Simulink
 incorporated with OpenDSS and is applied to show voltage fluctuations.
 Results show that the developed simulation tool is suitable for
 assessment of the PV output versus voltage changes due to cloud moving
 shadow impacts.</t>
  </si>
  <si>
    <t>Study of quasi Z-source direct matrix converter based on new strategy of dual space vector modulation</t>
  </si>
  <si>
    <t>A quasi Z-source (QZS) network is coupled to the direct matrix
 converter (DMC) and a novel strategy of dual space vector modulation is
 proposed. It can effectively solve the defect of lower voltage transfer
 ratio of traditional matrix converter. The DMC which introduced the QZS
 can allow the three phase AC input side short circuit which defined
 shoot-through state. It can achieve the AC input voltage boost
 conversion by controlling the time of shoot-through state in one switch
 circle. Also, it can keep the input current continuous and achieve the
 input LC-filter. First, the topology of QZS-DMC is analyzed and its
 boost operating principles are illustrated in detail. Then, the novel
 strategy of dual space vector modulation for QZS-DMC is expounded,
 especially a new modulation strategy based on the distribution of the
 working time of the shoot-through zero vector is first used in DMC.
 Finally, simulation is conducted in detail, and a elementary prototype
 machine controlled by FPGA and DSP TMS320F28335 is designed to
 experimental verification. The model of the major circuit was built
 based on the platform of Matlab/Simulink and the novel modulation
 strategy for QZS-DMC is realized by S-function modeling method based on
 C language programming, and then they form a whole system to conduct the
 simulation experiments. According to analyze the simulation results
 compared with the traditional matrix converter (MC), and the
 experimental results, the advantages of QZS-DMC and the new strategy can
 be well verified.</t>
  </si>
  <si>
    <t>Study on control strategy for personalised lane-change on highway</t>
  </si>
  <si>
    <t>The driving assistant system is conducive to reduce the
 accidents caused by operational mistakes in the complex environment of
 lane-change on the highway. However, the adaptability between the system
 and drivers has not been taken into consideration. To solve this
 problem, this study put forward a personalised driving assistant
 strategy in the process of highway lane-change. In the study, as a
 methodology based on the measured data of vehicle dynamic
 characteristics and personalised driving characteristics, it established
 a criterion for the personalised driving model, dissected the factors
 affecting driving safety and put forward a risk assessment method for
 individualised driving according to the criterion. Taken Matlab/Simulink
 software as a simulation experiment platform, it verified the
 rationality and feasibility of the individualised driving-aid strategy
 of highway lane-change with the aid of the adaptive model predictive
 control algorithm. The study results show that the personalised driving
 criterion and risk assessment method proposed in this study can
 effectively distinguish the driving styles and driving risks of
 different drivers, and the personalised driving assistance strategy not
 only respects different drivers’ individualised operation styles but
 also effectively controls driving risks.</t>
  </si>
  <si>
    <t>Study on coordination control of ESC and DFAS systems for distributed driving electric vehicles</t>
  </si>
  <si>
    <t>Presenting a coordinated control algorithm that takes into
 account both electric stability control (ESC) and drive force assisted
 steering (DFAS) performance. It introduces the correction factor ki of
 the driving force when driving the power steering, which designed by
 fuzzy control the factor with the different vehicle attitude and
 conditions of the rules of change, and finally the basic control of the
 coordination process framework is given. In order to verify the
 feasibility of coordinated control strategy, through the Carsim/Simulink
 simulation platform to establish coordination control model, simulation
 results show that the coordinated control algorithm of both the good
 stability and the driving power steering performance. The experimental
 results verify the feasibility of the proposed coordinated control
 algorithm.</t>
  </si>
  <si>
    <t>Study on Current Decoupling Method of Three-Phase Grid-Connected Inverter</t>
  </si>
  <si>
    <t>According to the state feedback decoupling theory of modern
 control theory, a current decoupling method combined with pole placement
 is proposed for the topology of three-phase grid-connected control
 system based on voltage orientation. This method is simple and practical
 and dq axis current decoupling is realized. The simulation model of
 three-phase grid-connected control system is established by using
 Matlab/Simulink. Then the hardware experiment platform with DSP as the
 control core is designed. The control software is programmed in Q15
 format fixed-point realization method and assembler language. The
 simulation and experimental results prove the validity of current
 decoupling method and show that control system has good dynamic and
 static performance.</t>
  </si>
  <si>
    <t>Study on fault of voltage source converter HVDC with MMC Technology</t>
  </si>
  <si>
    <t>Voltage source converter (VSC) technologies present a bright
 opportunity in a variety of fields within the power system industry.
 Modular multilevel converter (MMC) technology is expected to supersede
 two level and three level VSC technologies for HVDC applications due to
 their advantages in terms of scalability, performance, and efficiency.
 The paper deals with fault study of VSC HVDC with MMC technology. The
 study is to compare theoretical analysis with PSIM based simulation
 result, to evaluate converter overcurrent performance, and to provide
 tool for optimization factors to overcurrent. Comparative analysis with
 the existing averaged and detailed model MMC simulation using other
 software as Matlab Simulink and PSCAD are presented for validity and
 evaluation of the simulations.</t>
  </si>
  <si>
    <t>Study on generation and load shedding of standalone wind/solar/battery power system under transient state</t>
  </si>
  <si>
    <t>With the application and development of microgrids, taking
 discrete discontinous generation and load shedding measures to achieve
 the stability control of the system has become popular. In order to
 better to provide the basis for the formulation and implementation of
 control programs, we should study the process of generation and load
 shedding. In this paper, the experimental system model based on the
 Matlab/ Simulink platform and also analyzed two factors affecting
 frequency of the system: DG, load. By cutting DG and shedding load under
 transient state, the simulation model can ultimately remain stable,
 indicating that the prevention and control measures are effective to
 system. we can promote the use of the experimental system.</t>
  </si>
  <si>
    <t>Study on integrated scheduling model of CHP including wind power, electric boiler and phase change thermal storage station</t>
  </si>
  <si>
    <t>In order to solve the problem of absorbing and disposing wind
 power, mathematical models of thermal power unit, combined heat and
 power unit, electric boiler and phase change thermal storage station are
 studied separately from the angle of decoupling thermo-electric coupling
 constraint and power system regulating ability. Aiming to achieve the
 lowest operating cost, an integrated scheduling method is established,
 and the optimal energy scheduling solution is obtained by particle swarm
 optimization algorithm. The simulation experiment model based on
 Matlab/Simulink is set up. Compared with the traditional co-generation
 mode, the co-operation mode of the thermoelectric unit combined wind
 power-electric boiler-phase change thermal storage station is validated.</t>
  </si>
  <si>
    <t>Study on Robust Control for the Vascular Interventional Surgical Robot</t>
  </si>
  <si>
    <t>With the rapid development of surgical robot technology, more
 and more requirements on control precision were raised upon the surgical
 robots. For master-slave controlled surgical robot, the error of
 displacement between master side and slave side affects the safety and
 success rate of interventional surgery. A robust control algorithm is
 proposed to reduce the displacement error between master side and slave
 side. In this paper, the system identification technology is used to
 establish the mathematical model of the interventional robot system,
 which is expressed in simulink, and a robust controller is used to
 optimize its performance and improve its system stability. Stability
 analysis was carried out by using Lyapunov function method and
 experimental method, and the experimental results showed that the system
 with robust control algorithm has better performance.</t>
  </si>
  <si>
    <t>Sub-synchronous resonance damping using high penetration PV plant</t>
  </si>
  <si>
    <t>http://www.sciencedirect.com/science/article/pii/S0888327016302485</t>
  </si>
  <si>
    <t>The growing need to the clean and renewable energy has led to the fast development of transmission voltage-level photovoltaic (PV) plants all over the world. These large scale PV plants are going to be connected to power systems and one of the important subjects that should be investigated is the impact of these plants on the power system stability. Can large scale PV plants help to damp sub-synchronous resonance (SSR) and how? In this paper, this capability of a large scale PV plant is investigated. The IEEE Second Benchmark Model aggregated with a PV plant is utilized as the case study. A Wide Area Measurement System (WAMS) based conventional damping controller is designed and added to the main control loop of PV plant in order to damp the SSR and also investigation of the destructive effect of time delay in remote feedback signal. A new optimization algorithm called teaching-learning-based-optimization (TLBO) algorithm has been used for managing the optimization problems. Fast Furrier Transformer (FFT) analysis and also transient simulations of detailed nonlinear system are considered to investigate the performance of the controller. Robustness of the proposed system has been analyzed by facing the system with disturbances leading to significant changes in generator and power system operating point, fault duration time and PV plant generated power. All the simulations are carried out in MATLAB/SIMULINK environment.</t>
  </si>
  <si>
    <t>Support Vector Machine-based Islanding and Grid Fault Detection in Active Distribution Networks</t>
  </si>
  <si>
    <t>Many techniques used and still in usage for solving the
 problem of islanding detection are intrinsically passive, active, or
 hybrid of both. Each one of them has its own benefits and drawbacks. In
 this paper, we propose a method which takes the advantage of a ML-based
 algorithm, namely SVM, in order to produce the results more efficiently.
 The results of the simulations based on the model and
 experimentally-measured parameters of a real-life practical PV plant,
 gives much better output than the traditional reported methods. During
 the tests and simulations, an additional problem, namely grid fault
 emerged, posing new challenges for the proposed method. Occurrences of
 islanding and grid fault are grouped together with same kernel dimension
 and no custom hyper plane bordering. Discrimination between islanding
 and grid fault events is an essential dilemma which is handled by the
 proposed SVM-based algorithm to achieve more precision in islanding
 detection and simultaneously, detect the grid faults authentically. NDZs
 and DT are tested using two dimensions, namely the generated active
 energy from PV plant (0-110% of Pn), and distribution network voltage
 levels (± 10% of Un). Simulations based on the model and parameters of a
 real-life practical PV power plant are performed in MATLAB/Simulink
 environment and several tests are executed for several scenarios,
 Finally, comparisons with previously-reported techniques prove the
 effectiveness, authenticity, selectivity, accuracy and precision of the
 proposed islanding and grid fault detection strategy with allowable
 impact on power quality according to UL1741 and its superiority over
 other methods.</t>
  </si>
  <si>
    <t>Synchoricity and NOCs Could Make Billion Gate Custom Hardware Centric SOCs Affordable</t>
  </si>
  <si>
    <t>https://doi.org/10.1145/3130218.3132339</t>
  </si>
  <si>
    <t>Synchronverter based photovoltaic inverter</t>
  </si>
  <si>
    <t>We present a research of a possibility of constructing a
 photovoltaic DC to AC inverter based on a synchronverter operation
 principle. A possible area of an application for this inverter is in a
 photovoltaic power plant that is connected to the low voltage grid. We
 give a brief explanation about a theoretical control algorithm that
 governs an operation of the inverter including Maximum Power Point
 Tracking (MPPT). A Simulink average model verifies the performance of
 the algorithm. We also present a brief explanation of the experiments
 that are in progress in Smart Grid Interoperability Laboratory of the
 European Commission Joint Research Center in Ispra, Italy. The main goal
 of these experiments is to verify a performance of the control algorithm
 by using an external PCB uploaded with the control algorithm and
 connected to the Real Time Digital Simulator (RTDS).</t>
  </si>
  <si>
    <t>SysML Executable Model of an Energy-Efficient House and Trade-Off Analysis</t>
  </si>
  <si>
    <t>With the growing complexity of energy efficient buildings, the
 methods of modeling and simulating such structures must account for
 monitoring several thousand design parameters across multiple diverse
 domains. As a result, modeling tools are now very specific to their
 respective domains and are growing more and more incongruous with each
 other. This calls for a way to integrate multiple modeling tools in the
 effort to create a single, large model capable of encapsulating data
 from multiple, different models. Thus, in this paper, different methods
 to perform an integration with Systems Modeling Language (SysML) and a
 simulation tool were identified, described and evaluated. Then, a new
 method was developed and discussed. Finally, the new method was
 demonstrated by developing a SysML executable model of a simple two-room
 house. Using the Functional Mock-up Interface (FMI) standard, the SysML
 model is integrated with a Modelica model, and a simulation is run in
 Simulink. Finally, a tradeoff analysis was performed for the purpose of
 design space exploration.</t>
  </si>
  <si>
    <t>System Identification in Adaptive Inverse Control for Electrohydraulic Shaking Table Using Variable Tap-Length NLMS Algorithm</t>
  </si>
  <si>
    <t>Adaptive inverse control (AIC) is an advanced control
 technology which can efficiently learn and control the severely
 nonlinear and real-time plant, such as the electrohydraulic shaking
 table (EST). The foundation of AIC is the system identification of the
 plant via an adaptive filer. The traditional adaptive filter theory is
 known as a fixed tap-length (length of the weight vector) FIR (Finite
 impulse response) filter whose weights change by adaptive algorithm
 automatically. The mismatch between plant and the fixed tap-length will
 cause inaccuracy or compute complexity. This paper introduce a variable
 tap-length NLMS (VTLNLMS) algorithm to find the optimum tap-length
 (OPTL) of the model of multi-DOF EST, then use AIC to improve the
 accuracy of time wave replication. The dynamics response nonlinear model
 of the EST is built to reflect the experimental situation. The nonlinear
 EST model and referred algorithm are simulated in MATLAB/Simulink.
 Results show the AIC with OPTL is effective in the EST.</t>
  </si>
  <si>
    <t>System identification of hydraulic system using RLS algorithm for feedforward position control</t>
  </si>
  <si>
    <t>In this paper, system identification algorithm of an
 electro-hydraulic system for feedforward position control method is
 proposed. Feedforward controller using inverse model of feedback system
 generates filtered signals that compensate the magnitude and phase. In
 this manner, the feedback system has been properly identified. We
 estimated the system as linear discrete time transfer function by
 recursive least squares algorithm. The real-time experiment is conducted
 by NI-CompactRio and Labview, and MATLAB/Simulink for the validation of
 suggested method.</t>
  </si>
  <si>
    <t>Systematic evaluation of mathematical methods and numerical schemes for modeling PCM-enhanced building enclosure</t>
  </si>
  <si>
    <t>http://www.sciencedirect.com/science/article/pii/S0378778815000626</t>
  </si>
  <si>
    <t>Latent heat storage using phase change material (PCM) has become one of the most viable solutions to mediate the climatic deficiency of light weight structures. Instead of expensive field tests, computational modeling can be utilized to evaluate its technical and economic feasibility. This study presents the calculation procedure for eight potential numerical models/schemes implemented in MATLAB/SIMULINK environment. A linearized enthalpy method with hybrid correction scheme is proposed as an improvement to the existing numerical schemes. The models have been validated and further verified against a well-known building simulation program “EnergyPlus”. The models have been analyzed for their computational efficiency and prediction accuracy. Some models are found sensitive to PCM's melting range, for example heat capacity method, but less sensitive to the latent heat. For all models, the time step should be small for accurate results. The iterative and the hybrid correction schemes are found computationally efficient and less sensitive to variations of PCM properties. In addition, a maximum time step of 15min can be used without significant numerical error or changes in computational time. Hence, these two schemes can potentially be implemented into whole building simulation tools for modeling PCMs instead of existing slow and unstable numerical algorithms.</t>
  </si>
  <si>
    <t>Techno-economic analysis of a stand-alone microgrid for a commercial building in eight different climate zones</t>
  </si>
  <si>
    <t>http://www.sciencedirect.com/science/article/pii/S0196890418311890</t>
  </si>
  <si>
    <t>Small commercial buildings in the United States consume 47% of the total primary energy of the buildings sector and, to save energy and mitigate the environmental impact of electricity consumption, distributed generation, involving renewable energy sources, might be a promising solution. In the present paper, a self-made simulation tool has been developed using Matlab/Simulink® to model a stand-alone polygeneration power plant for a strip mall. A photovoltaic panel array has been coupled to a battery and a unitized regenerative polymer electrolyte membrane fuel cell as primary storage/backup systems and a diesel generator as secondary backup system. The possibility of applying the same plant layout and control strategy to eight different climate zones in eight different States has then been assessed. Results show that even in the most favorable conditions in terms of daily radiation and average temperature, such as Miami, Las Vegas or Houston, the cost of electricity of the utility makes the implementation of these systems still inconvenient, unless a reduction in the initial investment costs of above 60% is pursued by means of incentives or a further establishment of the proposed technologies.</t>
  </si>
  <si>
    <t>Techno-economic analysis of polymer electrolyte membrane fuel cell system configurations</t>
  </si>
  <si>
    <t>http://www.sciencedirect.com/science/article/pii/S1755008416304690</t>
  </si>
  <si>
    <t>The major constraints restricting wide-spread commercialization of fuel cell systems are both technical and economical. Many researchers have designed polymer electrolyte membrane (PEM) fuel cell system configurations, which are different in terms of energy utilization and cost. Therefore, it is imperative to determine the best system configuration in order to produce efficient and economically viable PEM fuel cell systems. This paper reports an exergy and economic analyses conducted on five different PEM fuel cell system configurations with a view to assess their performance. Thermolib – a tool box for MATLAB/Simulink designed for modelling and simulation of energy systems was used to model and simulate the operation of each of the systems (5kW stack power, 40 cells and 0.25m2 active membrane area) and data obtained was used for the exergy analysis. It was found that largest exergy loss occurred in the fuel cell stack (over 90%). The overall exergy and energy efficiencies of the studied systems were between 24.23% to 30.18% and 47.77% to 59.48%, respectively. A hybrid PEM fuel cell system configuration was proposed and analyzed. It was found to have an overall exergy and energy efficiencies of 31.95% and 62.97%, respectively. The return-on-investment evaluated for each of the five studied PEM fuel cell system configurations as well as the proposed system configuration were 1–27% while the payback periods were 3–13yrs. The proposed system configuration was found to have the best performance in terms of energy utilization and had the lowest cost per kilowatt net power.</t>
  </si>
  <si>
    <t>Temperature Control of a Greenhouse System Using Embedded Systems Technology</t>
  </si>
  <si>
    <t>This paper presents the application of an automated
 temperature control system for a prototype greenhouse system using
 commercial embedded systems technology. The prototype greenhouse system
 was developed and instrumented with appropriate temperature sensors to
 measure the temperature of the air in the growing area, the temperature
 of the air from the outlet of the cooling actuator and the temperature
 of the air from the outlet of the heating actuator. These measurements
 are provided to a cascaded PID control algorithm which is implemented on
 a commercial embedded system and manipulates various actuators like a
 heating and cooling actuator and their respective fans in order to
 achieve the desired set-points, as specified by the user through a
 Human-Machine Interface implemented in LabView software. All major
 subsystems of the greenhouse prototype have been modeled in
 Matlab/Simulink using a mixture of nonlinear differential equations and
 gain-scheduled transfer functions and the simulation model has been
 validated against experimental data, showing good agreement between the
 simulation and the experimental data. The purpose of this work is to
 enhance research related to the accurate environmental control of
 greenhouse systems in order to minimize energy and water consumption and
 to develop a robust educational platform for teaching control system
 design, analysis, instrumentation and embedded systems development at
 the Engineering School of Bahrain Polytechnic.</t>
  </si>
  <si>
    <t>Terrestrial Boundary Signage with the USS Midway Museum of the Historic Military Aircraft Carrier in San Diego California Using Low Scale</t>
  </si>
  <si>
    <t>For this research work, a system composed of solar panel as a
 source of renewable energy that uses the energy produced by solar
 radiation to transform into electrical energy was considered. In the
 present research work, the viability to signal the terrestrial limit
 that separates with the USS Midway Museum of the historic military
 aircraft carrier in San Diego California of the United States was
 analyzed. This system allows the visitors of this beautiful place to be
 able to distinguish in nocturnal hours that approach the maximum limit
 of security in earth based on a luminous reflective band. The
 simulations were carried out in MATLAB / Simulink based on a
 mathematical model transforming into a design tool based on different
 income data for different conditions. In the end, we compare the
 theoretical curves drawn with experimental curves.</t>
  </si>
  <si>
    <t>The acceleration slip regulation control for two-wheel independent driving electric vehicle based on dynamic torque distribution</t>
  </si>
  <si>
    <t>In this paper, the research object is rear wheel independent
 drive electric vehicle. For tackling the problem of the occurrence of
 undesired yaw moment and yaw angular velocity when the driving force
 control system of independent driving electric vehicle enters the
 working mode of ASR, a novel control acceleration slip regulation (ASR)
 strategy based on dynamic torque distribution is proposed for this
 two-wheel independent driving electric vehicle. The novel controller is
 consists of two parts, the first part is the single wheel ASR based on
 fuzzy control, the second part is the dynamic torque distribution
 controller. In order to evaluate the performance of the algorithm, the
 Carsim full-vehicle model is used to establish a co-simulation platform
 with MATLAB/SIMULINK software, and the control strategy is simulated on
 the platform. The simulation shows that the acceleration slip regulation
 based on dynamic torque distribution improves the lateral stability and
 dynamic tracking capability compared with the conventional ASR.</t>
  </si>
  <si>
    <t>The Application of Discrete Wavelet Transform to Classification of Power Transmission System Faults</t>
  </si>
  <si>
    <t>This paper presents the development of detection and
 classification system for the various faults in power system to enhance
 the selectivity of power system protection and avoid considerable
 damages that happen as a result of inadequate protection. The aim is to
 make a classification of any fault that occurs in any power system as
 fast as possible. This diagnosis improves the relaying speed of the
 digital (numerical) distance relay to isolate the faulty part and
 reported immediately to the system operators simultaneously with other
 information; to estimate and reduce the repair time.. Before the
 classifier design goes to the manufacturing stage, it is quite necessary
 to test and verify its performance through modeling and simulations.
 Discrete wavelet transform is adopted to transform the fault signals in
 such a way it can be translated to indicate the fault type. The program
 is prepared as MATLAB script and evaluated through simulations of the
 transmission line model by MATLAB/SIMULINK that lead to promising
 results.</t>
  </si>
  <si>
    <t>The Application of Multiobjective Optimization Technique to the Estimation of Electric Arc Furnace Parameters</t>
  </si>
  <si>
    <t>An electric arc furnace exhibits highly nonlinear
 characteristics and can cause power quality issues. Its performance is a
 vital issue for electric utilities. In this paper, a novel
 multiobjective optimization technique has been proposed for the
 estimation of the electric arc furnace parameters to predict the voltage
 and current waveforms and evaluate the performance of the furnace under
 various conditions. The multiobjective optimization technique minimizes
 the extinction voltage error and arc resistance error simultaneously to
 enhance the performance of the electric arc furnace model. The proposed
 optimization model employs a genetic algorithm and the stochastic
 variation of the arc length to estimate the parameters of a nonlinear
 time-variant resistance model of the electric arc furnace by using
 actual current and voltage data. These data have been obtained from a
 steel plant in Saudi Arabia. Optimization has been carried out in
 MATLAB/SIMULINK environment and the model of the electric arc furnace
 with the estimated parameters has been developed in PSCAD/EMTDC. The
 results obtained from the PSCAD model have been validated with actual
 data from the steel industry. The validation shows that the proposed
 method is efficient and accurate in the estimation of the electric arc
 furnace parameters.</t>
  </si>
  <si>
    <t>The Assessment of Wind and Sea Flow Energy Production from Seas by Using Energy Storage Unit</t>
  </si>
  <si>
    <t>The sea/ocean energy is a source of renewable energy sources
 with high energy potential in the nature. There is more than one kind of
 energy in the sea/ocean, and these are wind, wave, tide, flow energy.
 The aim of this work is to design a system that will turn multiple
 energy sources into electricity. Utilizing the wind and surface flow
 energy in offshore, a platform with a high potential hybrid power
 generation system model was created. In order to ensure the durability
 of these intermittent and unstable energy types that are inherent in
 renewable energy sources, a hybrid energy storage unit which are
 composed from battery and ultra-capacitor has been implemented to the
 proposed hybrid power generation system to provide the optimum solution
 for meeting the demand side and producing high quality electricity. In
 this study, all units were simulated using the hybrid power generation
 system and the hybrid energy storage system MATLAB/Simulink program. The
 hybrid power generation system and the hybrid energy storage system
 transfer a single-phase inverter with a single DC bus. The smart energy
 management algorithm in the system provides control of direct current
 converter and inverter circuits take into account on all power values.
 In this study, current, voltage and power graphical results are given by
 examining the dynamic behavior of possible working states of the total
 system. By taking the results of Case 1 from the probable working states
 of the system, it helps to see fast and predictable results of the
 simulation studies before the experimental studies.</t>
  </si>
  <si>
    <t>The controller design for permanent magnet motor with complete electrical double redundancy structure</t>
  </si>
  <si>
    <t>In modern aerospace equipment, power transmission technology
 is replacing the traditional hydraulic and pneumatic transmission
 technology. Power transmission technology can be roughly divided into
 Electro-Mechanical Actuator (EMA), Electro Hydrostatic actuator (EHA)
 and Integrated Actuator Package (IAP) based on different structures, of
 which EMA is the most widely used. Motor servo system is the energy
 conversion device of EMA, redundancy technology is usually applied in
 motor control system to improve its working reliability. To enhance the
 reliability of the control system, this paper presents a dual-redundancy
 control strategy. The motor controller is analyzed using complete
 electrical double redundancy structure, and based on this structure we
 build the simulation model in Matlab/Simulink. The SVPWM control method
 is analyzed, fuzzy PID control algorithm is applied in the speed loop,
 and corresponding control rules are designed. In order to verify its
 working reliability and performance, specific experiments are designed.
 The fault monitoring and defective channel cut-out control strategy
 works when the current of one channel is abnormal. The tests indicate
 that the redundant control strategy makes motor control system operate
 well when one channel is abnormal and can improve the reliability of
 motor servo system.</t>
  </si>
  <si>
    <t>The Design of Aviation Hydraulic Winch and Its Control Algorithm</t>
  </si>
  <si>
    <t>In order to improve the performance of the aerial hydraulic
 winch and ensure the dynamic stability of the control system. One type
 of aerial hydraulic winch is studied in this paper, the control system
 is designed, and the mathematical model of cable tension control is
 built based on balance equation and Hooke's law, the PDF
 (pseudo-differential feedback) algorithm is used in the
 electro-hydraulic proportional tension control system. The variation of
 cable tension is analyzed by modeling and simulation in MATLAB/SIMULINK.
 The experimental results show the accuracy of the algorithm, and the
 control algorithm can be applied to the cable tension control of the
 system.</t>
  </si>
  <si>
    <t>The development of micro-source controller based on the model design method</t>
  </si>
  <si>
    <t>There are many random micro-sources in the microgrid, which
 make it necessary to design complicated control strategies to ensure the
 safety and reliability of the system. In this paper a development
 process for a micro-source controller is presented. It is completely
 based on the model design method, which supports the rapid
 implementation of micro-source control strategies. The paper verifies
 V/f control strategy of micro-source in the island mode, by generating
 control codes automatically from Simulink model. The main development
 tools are based on the MATLAB2012 and CCS5.5. In the paper, the steps of
 how to make use of Simulink control model to generate DSP control codes
 are described in details. The experiment results verify the feasibility
 and validity of automatic code generation for micro-source controller
 based on the model design method, which shorten the development cycle
 greatly.</t>
  </si>
  <si>
    <t>The Impact of Execution Frequency in Sorting Algorithm on Nearest Level Modulated Modular Multilevel Converter</t>
  </si>
  <si>
    <t>Sorting algorithm is required for operating modular multilevel
 converter (MMC) with nearest level modulation, to keep the unbalanced
 submodule capacitor voltage within an acceptable range. Several sorting
 algorithms have been proposed in previous literatures. However, very few
 papers discussed about how to select the execution frequency of a
 sorting algorithm. This paper aims to investigate on the impact of the
 execution frequency in sorting algorithm on the output voltage
 harmonics, average switching frequency, submodule capacitor voltage
 fluctuation of an MMC using nearest level modulation. Multiple MMC
 models with different number of submodules are built in MATLAB/Simulink.
 Three different types of sorting algorithms are implemented, and
 evaluated at various execution frequencies as well as different
 operating points. Conclusions drawn from the extensive simulations show
 that to select a sorting algorithm and its execution frequency, all
 three performance criterions should be considered simultaneous and a
 minimum execution frequency is always required.</t>
  </si>
  <si>
    <t>The Impact of the Solar Irradiation, Collector and the Receiver to the Receiver Losses in Parabolic Dish System</t>
  </si>
  <si>
    <t>http://www.sciencedirect.com/science/article/pii/S187704281503699X</t>
  </si>
  <si>
    <t>Parabolic Dish (PD) is one of Concentrating Solar Power (CSP) technologies that convert sunlight to electricity. PD has shown the highest efficiency by converting nearly 31.25% of solar radiation into electricity and PD has emerged as one of reliable and efficient Renewable Energy (RE) technology. However, the evaluation for the PD system performance by using experimental approach is costly and time consuming. Therefore, a model has become necessary to predict the system performance under several of operating conditions. Nevertheless, current literature on PD modelling is scattered, focusing on individual components and rarely organised in one cohesive report. This paper is to study on the impact of the Direct Solar Irradiance (DNI), collector and receiver to the value of heat transfer to the receiver; solar power intercept by a receiver as well as the receiver loses in 25kW PD system. This study is using a simulation approach and Matlab Simulink was used as the simulation tool. The irradiation data were downloaded from the Meteonorm 7 Software and George Town, Penang in Malaysia has been selected as the location for simulation. Meanwhile, the aluminium and silver was used as the reflective material and the intercepted factor used for the simulation is in the range of 0.9 to 1.0. As a conclussion, the simulation result has shown that variations of the solar irradiation on the site, reflective material and the intercept factors influence the value of the value of the rate of heat transfer to the receiver; solar power intercept by a receiver as well as the receiver loses.</t>
  </si>
  <si>
    <t>The implementation of PI controller for evaporative cooling system in controlled environment greenhouse</t>
  </si>
  <si>
    <t>This paper presents the development and a real-time
 implementation of controlled environment greenhouse by using a
 proportional plus integral (PI) controller based on the microcontroller
 STM32 and wireless sensor network by using MATLAB/Simulink program to
 control temperature and humidity. The modelling of the greenhouse is
 done by using a System Identification toolbox in MATLAB which is
 identified approximated to be a first order plus dead time system
 (FOPDT). The PI controller is designed based on Cohen-Coon tuning
 algorithm. The temperature and humidity sensors are connected with FiO
 Glide boards to send data to the micro-controller STM32F4 with radio
 frequencies to control temperature and humidity appropriately by using
 the PI algorithm and send signals for control the fan and fog sprayer.
 The size of greenhouse is 2×3×2 meters. The experimental results show
 that, the PI controller base on microcontroller STM32 can be controlled
 the inside temperature is lower than the outside temperature of 4
 degrees Celsius. And the environment of greenhouse system has improved
 significantly.</t>
  </si>
  <si>
    <t>The Investigation of Economic and Technical Management Algorithms of Solar Energy Systems Based on Grid Connection</t>
  </si>
  <si>
    <t>In recent years, people's dependency for electrical energy has
 been increasing due to urbanization and technological developments.
 People turn their route to renewable energy that is an inexhaustible and
 harmless resource. To create more efficient systems, innovation is
 required in this field. It is aimed to solve the reliability problem of
 the renewable sources by adding battery storage to the system. In order
 to solve the inevitable economic problems, the system is designed in
 such a way that it can recover (sell) or store the surplus electricity.
 The more use of electricity by the consumers in the most economical way,
 the more system chooses the source under the defined conditions
 (scenario). This imagined system model is modeled on MATLAB / Simulink
 program and simulated on an hourly basis with the electricity
 consumption values of a real area. The simulated scenarios, whether they
 work clear or not, and their economic contribution are examined
 considering different conditions. Problems that may occur in such a
 system are determined and the economic profit that can be obtained is
 evaluated.</t>
  </si>
  <si>
    <t>The Lock-On Mechanism MPPT algorithm as applied to the hybrid photovoltaic cell and thermoelectric generator system</t>
  </si>
  <si>
    <t>http://www.sciencedirect.com/science/article/pii/S030626191730260X</t>
  </si>
  <si>
    <t>The thermoelectric generator (TEG) is a clean and noiseless renewable electrical power source that requires no moving parts. In the meantime, the hybrid photovoltaic cell and thermoelectric generator (PV/TEG) system is also popularly considered in research because of its potential improved power conversion efficiency over its monolithic counterparts. This paper continues the work on several previous publications from the authors where the focus here is to perform maximum power point tracking (MPPT) on the hybrid PV/TEG system. It reuses the Lock-On Mechanism (LOM) MPPT algorithm which was previously used by the authors in two separate publications on the solar panel and TEG alone. In comparison to conventional fixed step based MPPT algorithms, the LOM algorithm improves the MPP tracking performance by adaptively scaling the DC-DC converter duty cycle whenever the MPP is located. In doing so, the steady state oscillations become negligibly small thus be considered eliminated and a smooth steady state MPP response is achieved. The simulation and experiment in this paper are conducted using a double SEPIC converter where each input source is treated independently with the proposed algorithm. Results prove that the proposed algorithm is fast and stable in comparison to the conventional fixed step hill climbing algorithm.</t>
  </si>
  <si>
    <t>The Model Predictive Control Method of Torque Ripple Reduction for BLDC Motor</t>
  </si>
  <si>
    <t>To minimize the commutation torque ripple of brushless DC
 motor (BLDCM), the Pulse Width Modulation Model Predictive Control
 (PWM-MPC) algorithm is proposed based on predictive models of the
 current in non-commutation phase. The purpose of the predictive control
 is to avoid current jumping during the commutation interval by changing
 the duty cycle with prior evaluation. The simulation of the proposed new
 method established in MATLAB/Simulink environment is given compared with
 conventional driving method. The results show that the proposed novel
 methods could suppress the torque ripple efficiently.</t>
  </si>
  <si>
    <t>The model reference adaptive control method of submerged arc welding power supply system</t>
  </si>
  <si>
    <t>According to the Mathematical model of control system for
 submerged arc welding power source, using the model reference adaptive
 control method to control a given voltage including two kinds of
 variables wire feeding speed to achieve constant current power supply
 current characteristic and the stability of arc length. With super
 stability theory, the control system based on Matlab/Simulink platform
 and the simulation experiment. And according to the experimental results
 under submerged arc welding power supply control system with PID
 algorithm were compared. The conclusion shows that the model reference
 adaptive control method can well guarantee the power supply current
 cross flow characteristics and stability of the arc length, and ensure
 the welding effect compared with the traditional PID control.</t>
  </si>
  <si>
    <t>The Multiple Power Quality Disturbance Classification Based on Power System Time Domain Analysis</t>
  </si>
  <si>
    <t>Multiple power quality disturbances classification methods
 mostly are based on the analysis of the disturbance mathematical
 expressions. This paper presents a method of multiple power quality
 disturbances classification and evaluation which is based on the
 analysis of IEEE 9 nodes system. The method resolves the problem that
 the existing algorithms can't reflect the power system parameters and if
 there's any change in the power system. An IEEE 9 nodes standard model
 is built by Simulink and all the usual complex power disturbances are
 simulated in the model. These disturbances are all classified and
 evaluated by the method of time domain characteristic analysis
 accurately. The simulation results shows that this method can also be
 used in the power disturbance classification based on power system. And
 it can also reflect the system's parameters.</t>
  </si>
  <si>
    <t>The Object Model for Cyber-physical System's in State Space (on the Example of the Pavement Compaction Process)</t>
  </si>
  <si>
    <t>We has considered results of object model theoretical
 description of the cyber-physical system - the compaction process of the
 road surface with a vibration roller, based on the method of the state
 space. The working body of the roller includes a vibration drum with a
 built-in unbalance shaft. The mathematical model of the process of
 interaction of the object with the compacted road-building material
 takes into account the mass of the main structural elements of the
 vibration roller and the mass of the compacted road material. To
 describe the characteristics of the compacted material, a rheological
 model of the viscoelastic Kelvin-Voight body is used. The suitability of
 the obtained mathematical model based on the results of simulation of
 the system in the MATLAB/Simulink program is experimentally confirmed.</t>
  </si>
  <si>
    <t>The optimal control based on high-order flexible rectilinear plant</t>
  </si>
  <si>
    <t>The High-Order Flexible Rectilinear Plant can verify advanced
 control theory, such as Optimal Control, Fuzzy Control, Adaptive
 Control, Robust control, Neural Network Control and so on. The biggest
 advantage of the plant is that it can implement real-time control for
 the system through two kinds of operating environment. One is that
 establishing model in the Simulink environment, because the system
 provides a module which can communicate with the device, lots of
 algorithms can be implemented by using this module. The other is that
 programming C code in the ECP environment which is provided by ECP
 company of the United States. Under the two environments, comparing the
 control effect of PID algorithm and LQR algorithm by means of simulation
 and experiment. The result displays that the LQR optimal control is
 better than PID control obviously here.</t>
  </si>
  <si>
    <t>The possibilities for design and implementation of multivariate control for a level control in a double tank process</t>
  </si>
  <si>
    <t>The article is focused on a control design of multivariable
 process and its subsequent implementation of control possibilities for
 real laboratory tasks. For this purpose, it seems appropriate to use a
 B&amp;R Target for Simulink. This tool allows you to convert Simulink models
 into an automatically generated code in C/C++ and its direct
 implementation on PLCs. According to the producer, this way of a design
 and an implementation should be time-efficient and it is designed to
 allow an easy implementation for sophisticated simulation models and
 control structures. The article validates the use of this tool on the
 designed regulatory models for the decentralized control of the
 multivariable process. First, we used a simple control method, the
 action of loop-interactions neglecting, based on the division of two
 loops with SISO PID controllers. Other control methods are slightly more
 advanced and are based on a regulatory control strategy known as
 Decoupling. These methods consist of the design of appropriate
 decouplers eliminate loop-interactions such as Ideal decoupling,
 Simplified decoupling etc. All designed controllers were successfully
 tested on the physical model - Level Control in Tank double Process,
 which was controlled by a PLC and MATLAB Real Time Toolbox. In
 conclusion, we have evaluated the use of the B&amp;R Target tool for
 Simulink and we compared the regulation using this tool with regulation
 using MATLAB Real Time Toolbox.</t>
  </si>
  <si>
    <t>The rapid development of a three-phase grid-forming micro-source inverter</t>
  </si>
  <si>
    <t>This paper takes the rapid development of a three-phase
 grid-forming micro-source inverter as the research purpose. Sliding mode
 control (SMC) and PI control strategies are adopted synthetically to
 implement the dual closed-loop controller. Firstly, Simulink model is
 built according to the actual inverter development condition. Simulation
 results demonstrate the effectiveness of the proposed algorithm. And
 then, the control codes are generated automatically based on the model
 design method. With the generated controller codes, it realizes the
 rapid development of a proposed GFI inverter. The hardware experiments
 are presented in the paper to demonstrate that the developed
 grid-forming micro-source inverter performs good robustness property
 under different load conditions and parameter uncertainty scenario.</t>
  </si>
  <si>
    <t>The simulation analysis of transformer recovery voltage by field and circuit method based on PSO algorithm</t>
  </si>
  <si>
    <t>Oil immersed distribution transformers are widely used in the
 distribution network. The internal insulation system is composed of
 oil-paper composite material. The distribution transformer has
 short-time overload operation, so deterioration of the insulation
 performance of internal oil-paper system will take place. It is a
 convenient and effective method to evaluate the insulation status of
 oil-paper insulation system to a certain extent. The typical oil-paper
 insulation system model of the distribution transformer is established
 in the ANSYS simulation environment. The voltage waveform during the
 recovery voltage measurement is applied to the model, the
 characteristics of the E-field distribution at critical time points are
 analyzed. The principle of recovery voltage is analyzed using lumped
 circuit. The multi-parameter extended Debye model is resolved by the
 theoretical formula. On the MATLAB/Simulink platform, the Debye
 parameter model is extended to the lumped parameter circuit. The
 Simulink-PSO algorithm is used to realize the nonlinear fitting the
 Debye parameters, and the influence principle of the lumped parameters
 on the polarization spectrum is analyzed quantitatively. The study found
 that the field-circuit simulation analysis shows the transient process
 exists in the recovery voltage measurement. The charge transfer at the
 interface of oil-paper composite insulation is the main reason for the
 transient process. MATLAB/Simulink can be used to construct the
 multi-branch extended Debye model, and carried out numerical simulation.
 The PSO algorithm can effectively search the lumped parameter of Debye
 model. In this paper, the electric field and circuit method are used to
 analyze the recovery voltage of oil-paper composite insulation, the
 lumped parameter inversion algorithm of Debye model is proposed, it
 provides the theoretical guidance for the insulation condition
 monitoring of oil immersed distribution transformer.</t>
  </si>
  <si>
    <t>The Temperature Control of Blackbody Radiation Source Based on ADRC</t>
  </si>
  <si>
    <t>Blackbody radiation source is used as a standard device for
 infrared thermometer, it plays increasingly important roles in the field
 of calibration. Through experiment discoveries that it is a typical
 nonlinear system and has a large transport delay when the blackbody is
 rise temperature or cooling in order to reach set temperature points.
 Based on the temperature control of blackbody is a kind of typical
 multi-variable, strong coupling and time-varying nonlinear control
 system. The paper proposes applying the theory of active disturbance
 rejection controller (ADRC) to suppress various disturbances and improve
 the dynamic performance of blackbody radiation source. First of all,
 describing the working principle of blackbody radiation source and
 building its mathematical model. Secondly, introducing the control
 method of ADRC, which is applied to the temperature control system of
 blackbody radiation source. Finally, through MATLAB/SIMULINK platform to
 simulate and compare the temperature control performances of blackbody
 among ADRC, PID and Smith predictor(SP) control strategies. The
 simulation results show that proposed ADRC algorithm improves the
 abilities of anti-interference of system and it is without overshoot. In
 addition, the results also indicated that the control method of ADRC
 shortens plant stable time and has a strong prospect for practical
 applications.</t>
  </si>
  <si>
    <t>The Temperature Control of Blackbody Radiation Source Based on IMC-PID</t>
  </si>
  <si>
    <t>With the rapid development of radiation temperature
 measurement technology in recent decades, blackbody radiation source
 plays an increasingly important role in the field of temperature
 measurement. A large number of experimental data show that not only it
 has the characteristic of typical nonlinearity, but also the system has
 time delay and large inertia in the process of heating and cooling. In
 industry, most blackbody radiation source temperature control adopts
 traditional PID control method, but because of its large overshoot and
 long adjustment time, the temperature control efficiency is greatly
 reduced. In this paper, IMC-PID is introduced to improve the dynamic
 performance of blackbody radiation source. Firstly, both the internal
 working principle of blackbody radiation source and the establishment
 process of its internal mathematical model are described. Then the
 control principle and method of IMCPID is established in this system.
 Finally, MATLAB/SIMULINK platform is used to compare the conventional
 PID algorithm with IMC-PID algorithm. The simulation results show that
 IMC-PID shortens plant stable times and it is without overshoot. what's
 more, the results also indicated that the control method of IMC-PID
 improves the dynamic performance of the system and has a strong prospect
 for practical application.</t>
  </si>
  <si>
    <t>The true value of water: A case-study in manufacturing process water-management</t>
  </si>
  <si>
    <t>http://www.sciencedirect.com/science/article/pii/S0959652616314470</t>
  </si>
  <si>
    <t>The criticality of water-management and along with it, the necessity to analyse the associated data is becoming increasingly more apparent. One of the main consumers of water worldwide is industry, with specific sectors dominating the profile in different regions. The true value of the water utilised encompasses all the costs incurred including extraction, treatment, pumping, storage, purification and disposal. Knowledge of the costs incurred allows suitable management. However the true cost or true value of the water being used is not known. In order to address this and improve environmental systems, a novel framework for establishing the true value of water was developed and its application to a specific water system in a case-study manufacturing facility is articulated in this paper. The framework may also be similarly applied to other water life-cycle stages and indeed to other water systems within the facility. A Simulink model was created and monthly data over a three year period was analysed. It was determined that the true value of the deionised water was, on average, €13.20/m3. The Value Added Factor relevant to this system is 14.05, originating from a raw water supply cost of €0.94/m3. The total true expenditure on deionised water was €26,025 whereas the perceived expenditure was €1853. The primary constituent components of the true value were system maintenance (30%), equipment depreciation (19%) and energy consumption (18%). The methodology may be applied to other services and other industries thus providing typical value-added factors for a range of systems and this approach could then act as a tool for educating consumers and also assisting with the transition to more sustainable practices. Scenario analysis may be performed in order to evaluate and provide justification for proposed modifications, thus enabling benefits to water and energy consumption, waste reduction and also operational efficiencies. The results may also be used to contribute to water foot-printing, system/regulation compliance and facility benchmarking.</t>
  </si>
  <si>
    <t>Thermal Network Model for HTS Cable Systems and Components Cooled by Helium Gas</t>
  </si>
  <si>
    <t>A versatile method to model combined electrical and thermal
 behavior of superconducting power devices is introduced. The methodology
 and computational tools of thermal network models (TNM) that use MATLAB
 with a Simulink toolbox primarily intended for power electronics
 simulations (“PLECS”) are presented. The utility of the modeling
 technique is demonstrated with a case study of superconducting cable
 termination that is cooled with gaseous helium circulation. The
 temperature profile in the termination due to the heat leak from the
 ambient and the Joule heating in the bushing and at the interfaces
 between copper leads and superconducting cable has been modeled. The
 temperature profile resulted from the TNM compared well with values
 obtained from experimental investigations. Suggestions for expanding the
 capabilities of the model are described.</t>
  </si>
  <si>
    <t>Thermoelectric Power Generation System-Simulation and Experimental Investigation</t>
  </si>
  <si>
    <t>Thermoelectric generator is a device that consists of
 semiconductor material which can directly convert the thermal energy
 heat from sources like waste heat, geothermal energy or solar energy
 into DC electrical energy, depending on the Seebeck effect. In this
 paper a simple and accurate TEG model is proposed to achieve the
 electrical characteristics of the TEG module and maximize the electrical
 output power at various operating conditions. Incremental conductance
 (INC) algorithm with DC-to-DC boost converter is proposed in this study
 to track the maximum output power point (MPP) of the TEG module. The
 complete system including the TEG model and DC-to-DC boost converter
 with INC-MPPT control algorithm is simulated using MATLAB/Simulink
 software and implemented with Arduino microcontroller at constant and
 variable temperature on the both sides of the TEG module. Then, the
 overall tracking performance of INC-MPPT is analyzed. Finally,
 simulation and experimental results are compared with manufacturing data
 sheet of the real TEG module used in this study and reveal that the
 proposed TEG testing and simulation model are achieved the electrical
 characteristics and maximized the electrical output power of the TEG
 module at constant and variable temperature with a good accuracy and
 faster response to track the MPP at a rapid change of temperature on
 both sides of the module.</t>
  </si>
  <si>
    <t>Three inputs and Two Outputs Boost DC-DC Converter for DC Microgrid Applications</t>
  </si>
  <si>
    <t>This paper introduces a new type of unidirectional,
 non-isolated, three inputs and two outputs boost DC-DC converter for DC
 microgrid applications. The proposed converter integrates three input
 sources such as solar panel, battery, and fuel cell, etc., and produces
 two outputs of different voltage levels using one inductor, two
 capacitors four MOSFETs and four diodes. The steady state output
 equation of the proposed converter is derived using the analytical
 waveforms obtained from different modes of operation. Small signal model
 of the converter is derived and the bode plot of significant transfer
 functions are also plotted. The simulation study is carried out in
 MATLAB/Simulink environment and the output waveforms are obtained. A
 laboratory prototype of the proposed converter is fabricated and tested
 successfully. The dSPACE 1104 real time digital controller is used to
 implement the control algorithm for the converter. Finally, the
 performance evaluation of the proposed converter is carried out and also
 compared with the existing power converter topologies reported in the
 literature.</t>
  </si>
  <si>
    <t>Three-phase single-stage grid tied solar PV ECS using PLL-less fast CTF control technique</t>
  </si>
  <si>
    <t>The main intent of this study is to integrate a solar
 photovoltaic (SPV) generating system to three-phase grid and to provide
 a clean and uninterrupted flow of power at abnormal and peak load
 conditions. To establish such an interface, a reliable, secure and
 high-performance control algorithm is the necessity. This study presents
 a three-phase single-stage grid tied SPV energy conversion system
 (SPECS) using phase locked loop-less (PLL-less) fast character of
 triangle function (CTF) control technique. This system configures an SPV
 array, voltage-source inverter (VSI), ripple filters and three-phase
 grid with connected linear and non-linear loads. Apart from supplying
 active power to the grid and connected loads, SPECS also provides
 functionalities of an active shunt filter such as reactive power
 compensation, harmonics attenuation, power factor correction, load
 balancing and zero voltage regulation. This system uses a single-stage
 perturb &amp; observe approach for maximum power point tracking. Moreover,
 the VSI control is based on PLL-less fast CTF technique which enhances
 the functioning of SPECS. The presented system is modelled, designed and
 simulated on MATLAB/Simulink platform as well as its functioning is
 validated experimentally on a developed laboratory prototype.</t>
  </si>
  <si>
    <t>Time Domain Based Security Enhancement Methodologies for Transformer Differential Protection Scheme</t>
  </si>
  <si>
    <t>This paper proposes security enhancement algorithms for
 transformer differential protection, which claims to augment the unit
 security by providing required sensitivity during internal fault
 conditions and stability for external faults. The proposed algorithm is
 executed by modelling a biased differential characteristic and
 developing algorithms for security issues in a transformer considering
 the most predominant system conditions i.e. inrush condition during
 transformer energization and CT saturation during heavy through fault
 conditions. Detection of inrush currents were performed using
 statistical analysis of differential power and using a discrimination
 index. CT saturation detection is independent of current waveform
 analysis and is based on the calculation of the saturation time. The
 proposed algorithms are evaluated and validated under different
 scenarios using MATLAB/Simulink environment and investigative study is
 performed. The results are visualized as current trajectories plotted on
 the relay operating characteristics summarized for easy conception of
 the algorithm.</t>
  </si>
  <si>
    <t>Timed behavioural modelling and affine scheduling of embedded software architectures in the AADL using Polychrony</t>
  </si>
  <si>
    <t>http://www.sciencedirect.com/science/article/pii/S016764231400269X</t>
  </si>
  <si>
    <t>High-level modelling languages and standards, such as Simulink, UML, SysML, MARTE and AADL (Architecture Analysis &amp; Design Language), meet increasing adoption in the design of embedded systems in order to carry out system-level analysis, verification and validation (V&amp;V) and architecture exploration, as early as possible. These analysis, V&amp;V, architecture exploration techniques rely on mathematical foundations and formal methods in order to avoid semantics ambiguities in the design of safety-critical systems. In order to support integration validation, it is necessary to define a formal framework of virtual prototyping to integrate, verify, exercise and analyse the application code generated by modelling tools as early as possible and virtually integrate it with simulators of third-party middleware and hardware. Such a virtual prototyping platform makes it possible to validate the expected behaviour of the final application software and check that the resulting system indeed meets the specified performance requirements before the actual hardware even actually exists. In this paper, we present the definition, development and case-study validation of such a comprehensive framework, based on the synchronous paradigm and the polychronous model of computation and communication of its supportive open-source toolset: Polychrony. A longer-term aim of our work is to equip the AADL standard with an architecture-centric framework allowing for synchronous modelling, verification and synthesis of embedded software.</t>
  </si>
  <si>
    <t>Torque distribution for electric vehicle with four in-wheel motors by considering energy optimization and dynamics performance</t>
  </si>
  <si>
    <t>This paper presents a torque distribution algorithm aiming to
 improve both the energy economy and vehicle performance for electric
 vehicles with four in-wheel motors. To incorporate energy management
 issue into the torque distribution problem, a mathematical energy
 efficiency model for the driving motor is built based on experimental
 data. The design of the multi-objective optimization problem considering
 the following three factors: energy consumption, road handling and ride
 comfortability. To solve this complex objective function, an Adaptive
 Particle Swarm Optimization (APSO) algorithm is adopted to figure out
 this multi-objective optimization problem. Co-simulation based on CarSim
 and Simulink indicates that the proposed torque distribution algorithm
 can improve energy economy, road handling and ride comfortability of the
 electric vehicle with four in-wheel motors compared with the
 even-distribution algorithm.</t>
  </si>
  <si>
    <t>Toward a Human-like Locomotion: Modelling Dynamically Stable Locomotion of an Anthropomorphic Robot in Simulink Environment</t>
  </si>
  <si>
    <t>https://doi.org/10.5220/0005576001410148</t>
  </si>
  <si>
    <t>Towards autonomous EV by using Virtual Reality and Prescan-Simulink simulation environments</t>
  </si>
  <si>
    <t>The paper presents the main results of a study which is
 dealing with the use of the virtual reality (VR) concept employed for
 the study of an electric vehicle (EV). The VR study is important before
 the real implementation of the autonomous-driving of the EV, since it is
 more efficient and safe to evaluate its operation in a simulation
 environment. Here, Prescan software is used to develop the VR interface,
 while Simulink is used to model the entire EV (controller and propulsion
 unit included). A set of specific sensors can be placed and configured
 for the autonomous driving in the VR software and the most realistic
 conditions (i.e., traffic signs and weather conditions, pedestrians,
 road profiles etc.) can be simulated. It is also possible to program a
 real control unit via Simulink interface, which is to be used for the
 supply of a real propulsion motor, via a battery. Thus, the best
 realistic conditions are evaluated in the VR environment, and thus one
 could precisely estimate the autonomy of the vehicles in the perspective
 of evaluating/improving its energy management.</t>
  </si>
  <si>
    <t>Trajectory Tracking Control of Quadrotor UAV</t>
  </si>
  <si>
    <t>In this paper, a trajectory tracking control algorithm based
 on backstepping and linear active disturbance rejection control (LADRC)
 is proposed for the under-actuated and strongly coupling characteristics
 of the quadrotor UAV. The mathematical model of quadrotor UAV is
 obtained by Newton-Euler formula, and the system is divided into
 position control loop and attitude control loop. Because of the
 characteristics that the quadrotor UAV's linear velocity is not easy to
 obtain and the disturbance exists in the dynamic environment, linear
 extended state observer is introduced to observe the velocity and
 disturbance; The position subsystem controller is designed based on
 backstepping and the dynamic surface control method is used to
 reconstruct the virtual control volume to solve the problem of the
 differential explosion in the classical backstepping; For the problem
 that the three subsystems of the attitude subsystem are coupled with
 each other, LADRC is used to design the attitude subsystem controller,
 the linear extended state observer is used to estimate and compensate
 the dynamic coupling part and external disturbance in real time and the
 PD controller is used to design the state error feedback control law.
 The trajectory tracking control experiment is carried out in the
 simulation model established in Matlab/Simulink. The simulation results
 show that the controller designed in this paper can make the quadrotor
 UAV achieve good attitude and position tracking with strong robustness.</t>
  </si>
  <si>
    <t>Trajectory tracking in 2D under fuzzy controller with variable sampling</t>
  </si>
  <si>
    <t>http://www.sciencedirect.com/science/article/pii/S2314717215000586</t>
  </si>
  <si>
    <t>The paper deals with an effective approach of the robust controller design based on the fuzzy logic, and algorithms for variable sampling of trajectory points to improve the control performance of trajectory tracking. The proposed controller design and sampling algorithms are verified in the case study of the selected mechatronic system. All presented results are reached in co-simulation of two different modeling environments, Matlab-Simulink and MSC Adams. MSC Adams is used for the dynamics of the mechatronic system and Matlab-Simulink for the control part of the co-simulation, respectively.</t>
  </si>
  <si>
    <t>Transformerless Three Phase Variable Output Voltage DC/AC Standalone Power Converter Using Modified Restrictive Control Set Model Predictive Control</t>
  </si>
  <si>
    <t>The recommended paper established a new technique for
 regulating the amplitude of line-line voltage of voltage source
 converter (VSC) with standalone linear or non-linear load by using the
 concept of restrictive control set model predictive control (RCS-MPC).
 Conventionally, the line-line voltage is regulated by regulating the
 amplitude modulation ratio (ma) in sinusoidal pulse width modulation
 (SPWM) technique. However, the total harmonic distortion (THD) increases
 with the decrease in ma. Moreover, the conventional approach also has
 some restraint in the large settling time. This problem is addressed by
 suggesting RCS-MPC for controlling the amplitude of line-line voltage of
 VSC. Through RCS-MPC the value of slider gain in the cost function is
 adjusted accurately to regulate the output line-line voltage. The
 proposed approach increases the linear region from 0.612 to 0.648,
 limits the THD of output voltage below 5% during the variation of output
 voltage from zero to the maximum value. From the proposed approach,
 settling time reduces from 0.035 s to a minimum of 0.005 s. The use of
 the restricted control horizon ensures a low computational load by
 undergoing the computational time complexity analysis of MPC algorithm.
 The stability analysis is performed using the phase portrait and the
 affect of parameter variation is also discussed. The practicability of
 the recommended method is verified by MATLAB/ Simulink and it is also
 verified experimentally.</t>
  </si>
  <si>
    <t>Transient dynamic analyses of presaturated core fault current limiters through flux and inductance versus current modelling</t>
  </si>
  <si>
    <t>Here, the outcomes of experimental measurements and
 finite-element simulations are used to develop MATLAB/Simulink models
 for evaluating the transient dynamic behaviour of the well-known
 dual-core presaturated core fault current limiter (PCFCL), either for
 single- or three-phase configurations. These models are based on
 calculating the total flux linkage-current characteristics of the AC
 coils at different levels of DC biasing current, taking into
 consideration the induced voltage across the DC coil terminals due to
 significant flux variation during the fault condition. On the other
 hand, the time-varying self-inductance and the self-inductance-current
 characteristics of the PCFCL are directly developed through Simulink
 modelling. It is worth mentioning that the self-inductance-current
 characteristic enables an important and quick design optimisation tool
 for PCFCL, where the dynamic inductance term significantly contributes
 to the total voltage drop across PCFCL in comparison to the static
 inductance. These total flux linkage and inductance versus current
 models can be directly used for modelling the dynamic transient
 behaviour of PCFCL when attached to any electrical transient programme
 used for analysing complex electrical power systems, with remarkable
 accuracy, quicker, and easier for various network scenarios and fault
 conditions.</t>
  </si>
  <si>
    <t>Universal block diagram based modeling and simulation schemes for fractional-order control systems</t>
  </si>
  <si>
    <t>http://www.sciencedirect.com/science/article/pii/S0019057817304172</t>
  </si>
  <si>
    <t>Universal block diagram based schemes are proposed for modeling and simulating the fractional-order control systems in this paper. A fractional operator block in Simulink is designed to evaluate the fractional-order derivative and integral. Based on the block, the fractional-order control systems with zero initial conditions can be modeled conveniently. For modeling the system with nonzero initial conditions, the auxiliary signal is constructed in the compensation scheme. Since the compensation scheme is very complicated, therefore the integrator chain scheme is further proposed to simplify the modeling procedures. The accuracy and effectiveness of the schemes are assessed in the examples, the computation results testify the block diagram scheme is efficient for all Caputo fractional-order ordinary differential equations (FODEs) of any complexity, including the implicit Caputo FODEs.</t>
  </si>
  <si>
    <t>Using a new wind turbine emulator to analyze tower shadow and yaw error effects</t>
  </si>
  <si>
    <t>http://www.sciencedirect.com/science/article/pii/S0196890418308987</t>
  </si>
  <si>
    <t>The majority of the available wind turbine emulators (WTEs) utilize the detailed electrical sub-systems, whereas the simplified models are considered for the other aspects. However, wind turbines (WTs) are complicated systems with different aspects that should be appropriately modeled for a realistic assessment. This paper presents a new wind turbine emulator which considers aerodynamic, mechanical, and electrical aspects of the WTs. Some tests are performed to evaluate the capabilities and limitations of the emulator; then, the proposed emulator is used to analyze the tower shadow and yaw error effects which can produce power fluctuations and fatigue loads. In addition to tower shadow effect, the yaw error which has a more severe effect is studied in this paper considering the mechanical dynamics of the WT which were not considered in literature. The proposed emulator utilizes the AeroDyn and FAST software tools to model the aerodynamic and mechanical aspects of a WT considering the real electrical sub-systems. Moreover, the tower shadow and yaw error effects are modeled in simulation and the results are compared with the emulation results. The electrical sub-systems are modeled in the MATLAB/Simulink for simulation, whereas the real mechanically coupled induction motor-induction generator set is used for the emulator.</t>
  </si>
  <si>
    <t>Using improved chaotic ant swarm to tune PID controller on cooperative adaptive cruise control</t>
  </si>
  <si>
    <t>http://www.sciencedirect.com/science/article/pii/S0030402615019233</t>
  </si>
  <si>
    <t>In the study of introducing PID controller into Cooperative Adaptive Cruise Control (CACC) system, there still exist some problems, such as driving comfort and fuel consumption problems. Also, not making rational use of intelligent algorithm to tune PID controller cannot be overlooked. Hence, this paper presents a way to tune PID controller using improved chaotic ant swarm (CAS) to achieve the goal of improving driving comfort, fuel consumption and reducing the minimum safe distance. CACC controller, composed of PID controller and safety distance model, is erected with joint simulation of PRESCAN and MATLAB/Simulink. This paper presents experiments carried out on vehicle queues at low and high cruising speeds under various kinds of working conditions, including platoon driving, cut-in, cut-out vehicle queue and so on. Additionally, the experiments were conducted, respectively, before and after setting the PID controller. Results based on the data analysis of velocity, acceleration, the scale of throttle and brake power, wheel vertical displacement and longitudinal spacing between the vehicles demonstrate that this paper improved driving comfort at the same time decreased the minimum safety distance and fuel economy.</t>
  </si>
  <si>
    <t>USING ventilation systems as a demand response technology</t>
  </si>
  <si>
    <t>In this paper the utilization of air condition systems as a
 demand response technology is presented and analyzed in order to shift
 electrical loads and attempt the same effect as electricity storage. The
 objective is to satisfy good air quality in rooms, e.g. CO2
 concentrations less than 1000 ppm. This is done by minimizing operation
 costs for ventilation plants taking electricity exchange prizes into
 account. An optimum operating schedule is determined by using linear and
 nonlinear programming methods that are related to operating boundaries,
 maximum plant power, air condition load by a specific number of persons
 and electricity prices. The operating schedule is simulated in a Matlab
 Simulink Ventilation-Room model. Subsequently the electricity demand and
 the associated costs will be compared with a non-optimized plant
 schedule to evaluate the usability of a ventilation system as energy
 storage device.</t>
  </si>
  <si>
    <t>Utilization of Power Hardware-in-the-Loop to Study Power Conversion Topologies and Control in Distributed Generation Power Systems</t>
  </si>
  <si>
    <t>Future isolated DC microgrids are looking to adopt a
 hybrid-electric, medium voltage DC, zonal topology for benefits in
 redundancy and reliability. In order to best design these extensive
 power systems, real-time compatible models of multi-pulse rectifiers
 converting 3-phase AC power from rotating machines to DC were developed.
 Developing models in the context of real-time simulation for power
 hardware-in-the-loop applications has inherent limitations. An initial
 limitation of linear models inaccurately predicting 3-phase power
 quality was observed in previous work and was further constrained by
 inherent modeling limitations within a real-time simulator. Transformer
 hysteresis was approximated with a proposed function that was optimized
 using an iterative gradient descent algorithm. Implementing the
 approximated nonlinear models resulted in a significant improvement in
 the model's ability to predict the power quality seen in experimental
 data, and results in a valid Simulink-based rectifier model for
 real-time simulation over a large region of operation.</t>
  </si>
  <si>
    <t>Utilizing a Simulation Approach for Analysis of Patient Flow in the Emergency Department: A Case Study</t>
  </si>
  <si>
    <t>Simulation has been shown to be one of the most powerful tools
 in many areas of the health-care system, a system which attracted the
 attention of researchers due to its intricacy. The main goal of this
 study is to evaluate the patients' flow in an emergency department (ED).
 Discrete event simulation (DES)has been used as the core of this
 research so that it offers various ways to reduce the length of stay
 (LOS)of patients in different segments of ED by assessing various
 scenarios. In particular, a new approach for verification of the
 simulated model will be discussed. This study reports on the results
 that extracted from a case study on patient record data in one of the
 EDs located in Tehran province. With the goal of verifying and
 validating the constructed model, a simulation has been done using
 Simulink from MATLAB software.</t>
  </si>
  <si>
    <t>Validation of control algorithm using formal methods: Validation of mode transition logic of AFCS in SARAS aircraft</t>
  </si>
  <si>
    <t>Verification of aircraft control algorithm at the model level
 is a challenge. Formal methods play a critical role in mathematically
 analysing the functionality and completeness of the algorithm. The
 advantage of using formal method is that it helps in mathematical
 analysis of complex algorithms for the correctness and guarantees the
 properties of a particular model using formal verifiers. The project
 entails the development of a workflow which verifies the correctness of
 a safety critical embedded system. The workflow is proven by
 implementing the Mode Transition Logic (MTL) for Autopilot and Stall
 Warning System model, taken as a case study. The proposed workflow
 provides a seamless syntactic translation of Simulink Model(s) into
 probabilistic models with Markov properties, for PRISM Model Checker.
 This will help in re-assuring the integrity of the model, an integrated
 module of safety critical systems among various applications such as
 Aerospace, Automobile, Medical, and Industrial domain.</t>
  </si>
  <si>
    <t>Variable Speed Wind Generator Associated with Hybrid Energy Storage System-Application for Micro-grids</t>
  </si>
  <si>
    <t>With the depletion of fossil resources and problems of
 climatic changes, the use of renewable energy is suitable to ensure the
 sustainable development. In this paper, a doubly fed induction generator
 (DFIG) driven by a wind turbine is associated with a hybrid energy
 storage system. The DFIG is controlled with a flexible algorithm based
 on fuzzy logic control combined with direct torque and reactive power
 control (DTRPC). The objective is to analyze the performances of the
 DTRPC taking into account the randomness of wind allowing the three
 modes (Sub, Super and synchronous) operations, in successive and
 continuous manner, with a particular focus on synchronous mode. Battery
 (BESS) and supercapacitor (SCESS) hybrid system constitute the energy
 storage part. The supercapacitor is used to support the battery
 operations in rapid current load variations and its model is based on
 the experimental data results obtained in the previous works. The power
 management algorithm of the whole system is developed to reduce the
 battery depth of discharge, to investigate the effect of wind speed
 fluctuations and to ensure smooth power output from the wind turbine
 generator and the required load power. The simulation results which are
 presented and analysed below are performed using Matlab/Simulink.</t>
  </si>
  <si>
    <t>Variable step size P&amp;O MPPT algorithm for optimal power extraction of multi-phase PMSG based wind generation system</t>
  </si>
  <si>
    <t>http://www.sciencedirect.com/science/article/pii/S014206151833792X</t>
  </si>
  <si>
    <t>To eradicate limitations of conventional fixed step-size perturb and observe (P&amp;O) maximum power point tracking (MPPT) based on the variable speed - wind energy conversion system (VS-WECS), this article proposes a fast and an efficient MPPT modular sectors algorithm. The variable-step perturb and observe (VS-PO) MPPT algorithm is implemented to divide the power-speed (P-ω) curve into modular sectors each with specific step-size. The modular sectors are established by comparing a special synthesized ratio, that associates with the theoretical power, with a specified ratio corresponding the required power accuracy. Hence, the proper step-size is selected according to the operating sector location. For the sectors near the maximum power point (MPP), a small step-size is applied. Otherwise, a large step-size is used. To calculate the theoretical power, a wind speed estimation algorithm is utilized for evaluating the wind speed. The system configuration involves a 1.5 MW five-phase permanent magnet synchronous generator (PMSG), and a back-to-back frequency converter with the dc-link capacitor for the grid integration. The simulation results illustrate the VS-PO superiority over both the conventional P&amp;O (CPO) and modified P&amp;O (MPO) techniques. The VS-PO improves the initial speed tracking and minimizes the steady state oscillations. The performance of the proposed control schemes is validated using MATLAB/SIMULINK environment.</t>
  </si>
  <si>
    <t>Vehicle Sideslip Angle and Road Friction Estimation Using Online Gradient Descent Algorithm</t>
  </si>
  <si>
    <t>Estimating vehicle sideslip angle and road friction in real
 time is of great significance for vehicle stability control and
 intelligent vehicle lateral control. These parameters are often
 difficult to obtain directly and the high cost of measuring instruments
 restricts their application in general vehicle control. Therefore, an
 estimation method based on online gradient descent (OGD) algorithm for
 vehicle sideslip angle and road friction is proposed. For the
 front-wheel-steer and front-wheel-drive vehicle, the vehicle's lateral
 dynamics model is established with smaller assumptions. And an unknown
 input observer is designed to estimate the tire's lateral force of the
 rear wheel. On the basis of this, the parameter estimation is
 transformed into the parameter optimization problem and the cost
 function is designed by using the nonlinear tire model, i.e., magic
 formula, and its gradient formula. Then, the OGD algorithm is used to
 estimate the sideslip angle and road friction, respectively. The
 effectiveness of the proposed method is evaluated via numerical
 simulation based on MATLAB/Simulink and CarSim software platform. The
 results show that the method can reliably and accurately estimate the
 vehicle sideslip angle and the road friction under a variety of test
 conditions. The proposed algorithm can effectively suppress the
 influences of sensor noise, longitudinal velocity change, and tire force
 nonlinearity on the estimation results.</t>
  </si>
  <si>
    <t>Velocity Optimization for Braking Energy Management of In-Wheel Motor Electric Vehicles</t>
  </si>
  <si>
    <t>This paper presents two braking regenerative energy
 optimization controllers for in-wheel motor electric vehicles. The first
 one is a velocity-tracking controller based on a model predictive
 control (MPC) method to recover the braking energy. It takes the front
 and rears in-wheel motor efficiencies into account to distribute the
 hydraulic and in-wheel motor braking torque of the front and rear
 wheels. As the vehicle information and intelligence have brought new
 opportunities for energy management, another velocity optimization
 controller is designed by considering the restricted condition of
 terminal distance and terminal velocity. In this strategy, a
 receding-horizon MPC method is proposed to solve the restricted
 nonlinear optimal problem. Furthermore, this optimization algorithm is
 transformed from the time horizon to the distance horizon to satisfy the
 terminal distance constraint. AMESim/Simulink co-simulations are carried
 out to evaluate the effectiveness of the proposed controllers. The
 simulation results indicate that the velocity optimization method can
 achieve the braking requirement as well as effectively promote
 regenerative efficiency.</t>
  </si>
  <si>
    <t>Verification of Spin Magnetic Attitude Control System using air-bearing-based attitude control simulator</t>
  </si>
  <si>
    <t>http://www.sciencedirect.com/science/article/pii/S0094576515302149</t>
  </si>
  <si>
    <t>This paper accomplishes one goal and it was to verify and to validate a Spin Magnetic Attitude Control System (SMACS) program and to perform Hardware-In-the-Loop (HIL) air-bearing experiments. A study of a closed-loop magnetic spin controller is presented using only magnetic rods as actuators. The magnetic spin rate control approach is able to perform spin rate control and it is verified with an Attitude Control System (ACS) air-bearing MATLAB® SIMULINK® model and a hardware-embedded LABVIEW® algorithm that controls the spin rate of the test platform on a spherical air bearing table. The SIMULINK® model includes dynamic model of air-bearing, its disturbances, actuator emulation and the time delays caused by on-board calculations. The air-bearing simulator is employed to develop, improve, and carry out objective tests of magnetic torque rods and spin rate control algorithm in the experimental framework and to provide a more realistic demonstration of expected performance of attitude control as compared with software-based architectures. Six sets of two torque rods are used as actuators for the SMACS. It is implemented and simulated to fulfill mission requirement including spin the satellite up to 12degs−1 around the z-axis. These techniques are documented for the full nonlinear equations of motion of the system and the performances of these techniques are compared in several simulations.</t>
  </si>
  <si>
    <t>Vibration modelling of piezoelectric actuator (PEA) using Simulink software</t>
  </si>
  <si>
    <t>This paper presents to define a vibration modelling of a PEA
 using MATLAB-Simulink software based on a single degree freedom
 mechanical model. The experimental vibration displacement values of PEA
 have been carried out utilizing the swept-sine signal excitation
 following the peak values in the signal response measured as contactless
 by the laser displacement sensor. Harmony between the mathematical
 modelling and experimental values have been observed from 96.6 to 81.4 %
 between excitation amplitudes of 0.5 and 3.0 V when the vibration
 modelling of PEA is normally taken into consideration with a linear
 working range. Therefore, obtained this vibration modelling could be
 used as training-testing tool for estimating vibration characterization
 of an actuator under any excitation voltages.</t>
  </si>
  <si>
    <t>Vibration reduction of semi-trailer truck using MR dampers: A fuzzy logic control approach</t>
  </si>
  <si>
    <t>This paper presents a semi-active fuzzy logic control (FLC)
 strategy designed for a semi-trailer truck suspension system which
 consists of magnetorheological (MR) damper and linear spring. The
 objective of the controller is to improve the ride comfort by
 suppressing the vibrations that result from the road irregularities. The
 dynamic system is modelled in MATLAB/Simulink simulation environment.
 Simulations are carried out under standardized random road excitation
 generated according to ISO 8608 to investigate dynamic behaviour of
 seven degrees of freedom (DOFs) semi-trailer truck model. The Bouc-Wen
 model is utilized to characterize the hysteresis phenomenon of the MR
 dampers. Performance of designed controller is evaluated and the results
 indicate the effectiveness of the applied control algorithm on the
 vibration reduction compared to uncontrolled suspension system.</t>
  </si>
  <si>
    <t>Vibrational-Powered Vehicle's Mesh Wireless Sensor Network: Performance Evaluation</t>
  </si>
  <si>
    <t>Wireless Sensor Networks (WSNs) powered by an Energy
 Harvesting (EH) system, known as EH-WSN are increasingly seen as the
 appropriate monitoring medium for environments for which, wired
 connections can be troublesome. This is, for example, the case of the
 vehicles in which many sensors are increasingly incorporated, thus
 resulting in a significant number of wired connections. In this paper,
 the vibrational-powered vehicle's sensors, through piezoelectric
 transducers is considered. The design method presented here is to
 enslave the sensor node to the amount of the extracted energy from
 mechanical vibrations. The piezoelectric transducer is modeled with
 Simscape tool of Matlab/Simulink software. The characteristics of
 vibrations detected in a vehicle are used as simulation parameters. The
 energy budget of a sensor node is quantified and used to evaluate the
 performance of the autonomous WSN. The range of the WSN is used as a
 performance metric. A maximum distance of 327 m is obtained for two
 sensor nodes which exchange information every 10 min. This is a
 promising result that can be applied in Vehicular Adhoc NETwork (VANET)
 to improve driving safety.</t>
  </si>
  <si>
    <t>Virtual Prototyping of Heterogeneous Automotive Applications: Matlab, SystemC, or Both?</t>
  </si>
  <si>
    <t>https://doi.org/10.1145/3287624.3287629</t>
  </si>
  <si>
    <t>Virtual Twin of The Multi-spindle Lathe for The Chatter Time-domain Analysis</t>
  </si>
  <si>
    <t>The key role in the development of machine tools is played by
 an analysis of self-exited vibration during machining, which has a
 crucial effect on the whole process. For a successful development of a
 new machine tool, analysing this problem is necessary. However, the most
 common methods are limited to a linear orthogonal system, with a lack of
 control system influence. This paper describes a time-domain model of
 chatter stability during machining. The main body of this twin was a
 regenerative principle model which connected the spindle and the slide
 models. The spindle model contained vector control of an induction motor
 and a torsion elastic shaft model. The slide was modelled in MSC Adams
 and co-simulated with the rest of the model in Matlab-Simulink. The twin
 was validated by experimental measurements. In the future the model will
 be used for artificial control system development. For more a precise
 analysis, the virtual twin could be extended by adding more degrees of
 freedom.</t>
  </si>
  <si>
    <t>WaLA, a versatile model for the life cycle assessment of urban water systems: Formalism and framework for a modular approach</t>
  </si>
  <si>
    <t>http://www.sciencedirect.com/science/article/pii/S0043135415302475</t>
  </si>
  <si>
    <t>The emphasis on the sustainable urban water management has increased over the last decades. In this context decision makers need tools to measure and improve the environmental performance of urban water systems (UWS) and their related scenarios. In this paper, we propose a versatile model, named WaLA (Water system Life cycle Assessment), which reduces the complexity of the UWS while ensuring a good representation of water issues and fulfilling life cycle assessment (LCA) requirements. Indeed, LCAs require building UWS models, which can be tedious if several scenarios are to be compared. The WaLA model is based on a framework that uses a “generic component” representing alternately water technology units and water users, with their associated water flows, and the associated impacts due to water deprivation, emissions, operation and infrastructure. UWS scenarios can be built by inter-operating and connecting the technologies and users components in a modular and integrated way. The model calculates life cycle impacts at a monthly temporal resolution for a set of services provided to users, as defined by the scenario. It also provides the ratio of impacts to amount of services provided and useful information for UWS diagnosis or comparison of different scenarios. The model is implemented in a Matlab/Simulink interface thanks to object-oriented programming. The applicability of the model is demonstrated using a virtual case study based on available life cycle inventory data.</t>
  </si>
  <si>
    <t>Water allocation planning in inland waterways based on constraint satisfaction problem</t>
  </si>
  <si>
    <t>Inland waterways are large-scale networks that are dedicated
 principally to navigation. The current management of these systems can
 be impacted by extreme events and/or increase of navigation demand.
 Hence, it is necessary to anticipate these possible impacts and to study
 the resilience of the inland waterways. The proposed methodology is
 based on a modelling approach of the inland waterways according to a
 web-user interface. It allows the use of optimal water allocation
 algorithms that are designed to solve constraint satisfaction problems.
 The water resource allocation is performed on future horizons of several
 days. A simulator based on Matlab/Simulink is developed thanks to the
 conception of a dedicated Simulink library. This new functionality is
 illustrated by considering a real case-study.</t>
  </si>
  <si>
    <t>Wavelet transform for voltage dips detection in a microgrid with distributed generation</t>
  </si>
  <si>
    <t>The paper examines application of wavelet transform for
 voltage dips detection in microgrids with distributed generation. IEEE13
 test grid with added 1.6 MW distribution generators is used for
 evaluation. Distribution generators are two 0.8 MW doubly-fed induction
 generators. Matlab/Simulink environment is used for modelling and
 evaluation of proposed algorithm for voltage dips detection. Six types
 of fault are examined and conclusions are derived. As a further
 confirmation of the obtained results, authors utilized the existing
 laboratory setup at the Faculty of Technical Sciences, in order to get
 as realistic as possible voltage dips signals from the grid, recorded
 over distribution transformer (small scale distribution transformer).
 Voltage dips are produced with grid emulator. These signals are then
 used for emulation, and analyzed with different wavelet methods. In
 paper is shown that wavelet is not appropriate solution as part of
 control of distribution generator grid-tie inverter in order to fast
 detect voltage dips, if the measurement is performed in place of
 inverter. None of the wavelets when using highest frequency band can't
 detect voltage dips fast and accurate at this spot in the grid. Solution
 to this problem can be to use signals that are measured at the
 connection point of the generators to the grid.</t>
  </si>
  <si>
    <t>Wavelet-transform based early detection method for short-circuit faults in power distribution networks</t>
  </si>
  <si>
    <t>http://www.sciencedirect.com/science/article/pii/S0142061517317179</t>
  </si>
  <si>
    <t>Detecting short-circuit faults is a critical part of fault processing in distribution networks, which is useful for the subsequent fault processing technique. Through analysing the features of short currents, an early detection method for short-circuit faults in 10-kV middle-voltage distribution networks based on the Mallat decomposition algorithm is proposed. The reliability of the proposed method under some abnormal non-fault conditions is studied as well. Various types of short-circuit faults in distribution systems are simulated in the MATLAB/SIMULINK environment. The wavelet detection method (WDM) and other methods are implemented to realize fast detection of faults, and the detection results are analysed and compared. In addition, the experiments for different faults are accomplished in a physical simulation system and current waveforms are sampled. The algorithm programs of the WDM are written in a hardware detection system to achieve real-time fault detection. The simulation and test results show that the proposed early detection method can realize millisecond-level fault detection, adapt different fault conditions effectively, and has sufficiently high calculation efficiency in hardware.</t>
  </si>
  <si>
    <t>Wind Turbine Emulator Using Induction Motor Driven by Frequency Inverter and Hardware-in-the-loop Control</t>
  </si>
  <si>
    <t>This work presents the development of a wind turbine emulator
 which consists of an induction motor driven by a frequency inverter. The
 aim of this paper is to propose a hardware setup, which allows testing
 wind energy systems for evaluation of power quality, reliability and
 performance in a laboratory environment. The wind turbine emulator
 algorithm was modeled and simulated using MATLAB/Simulink® software.
 Besides, the communication between this software and the workbench is
 guaranteed by a DSP TMS320F28335. Experimental results confirm that the
 wind turbine emulator performance was satisfactory, since it was capable
 to represent a real one.</t>
  </si>
  <si>
    <t>Kim"</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</si>
</sst>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hh:mm"/>
  </numFmts>
  <fonts count="17">
    <font>
      <sz val="10.0"/>
      <color rgb="FF000000"/>
      <name val="Arial"/>
    </font>
    <font>
      <b/>
    </font>
    <font>
      <b/>
      <color rgb="FF666666"/>
    </font>
    <font/>
    <font>
      <color rgb="FF666666"/>
    </font>
    <font>
      <name val="Arial"/>
    </font>
    <font>
      <sz val="10.0"/>
      <name val="Sans-serif"/>
    </font>
    <font>
      <color rgb="FF666666"/>
      <name val="Arial"/>
    </font>
    <font>
      <b/>
      <color rgb="FF000000"/>
      <name val="Arial"/>
    </font>
    <font>
      <sz val="11.0"/>
    </font>
    <font>
      <color rgb="FF000000"/>
      <name val="Arial"/>
    </font>
    <font>
      <u/>
      <color rgb="FF0000FF"/>
    </font>
    <font>
      <color rgb="FF000000"/>
    </font>
    <font>
      <u/>
      <color rgb="FF000000"/>
    </font>
    <font>
      <u/>
      <color rgb="FF0000FF"/>
    </font>
    <font>
      <u/>
      <color rgb="FF0000FF"/>
    </font>
    <font>
      <u/>
      <color rgb="FF0000FF"/>
    </font>
  </fonts>
  <fills count="9">
    <fill>
      <patternFill patternType="none"/>
    </fill>
    <fill>
      <patternFill patternType="lightGray"/>
    </fill>
    <fill>
      <patternFill patternType="solid">
        <fgColor rgb="FFD9D2E9"/>
        <bgColor rgb="FFD9D2E9"/>
      </patternFill>
    </fill>
    <fill>
      <patternFill patternType="solid">
        <fgColor rgb="FFFFFFFF"/>
        <bgColor rgb="FFFFFFFF"/>
      </patternFill>
    </fill>
    <fill>
      <patternFill patternType="solid">
        <fgColor rgb="FFF3F3F3"/>
        <bgColor rgb="FFF3F3F3"/>
      </patternFill>
    </fill>
    <fill>
      <patternFill patternType="solid">
        <fgColor rgb="FFEA9999"/>
        <bgColor rgb="FFEA9999"/>
      </patternFill>
    </fill>
    <fill>
      <patternFill patternType="solid">
        <fgColor rgb="FFD9EAD3"/>
        <bgColor rgb="FFD9EAD3"/>
      </patternFill>
    </fill>
    <fill>
      <patternFill patternType="solid">
        <fgColor rgb="FFFCE5CD"/>
        <bgColor rgb="FFFCE5CD"/>
      </patternFill>
    </fill>
    <fill>
      <patternFill patternType="solid">
        <fgColor rgb="FFFFF2CC"/>
        <bgColor rgb="FFFFF2CC"/>
      </patternFill>
    </fill>
  </fills>
  <borders count="1">
    <border/>
  </borders>
  <cellStyleXfs count="1">
    <xf borderId="0" fillId="0" fontId="0" numFmtId="0" applyAlignment="1" applyFont="1"/>
  </cellStyleXfs>
  <cellXfs count="105">
    <xf borderId="0" fillId="0" fontId="0" numFmtId="0" xfId="0" applyAlignment="1" applyFont="1">
      <alignment readingOrder="0" shrinkToFit="0" vertical="bottom" wrapText="0"/>
    </xf>
    <xf borderId="0" fillId="2" fontId="1" numFmtId="0" xfId="0" applyAlignment="1" applyFill="1" applyFont="1">
      <alignment readingOrder="0" shrinkToFit="0" vertical="top" wrapText="1"/>
    </xf>
    <xf borderId="0" fillId="2" fontId="1" numFmtId="0" xfId="0" applyAlignment="1" applyFont="1">
      <alignment horizontal="left" readingOrder="0" shrinkToFit="0" vertical="top" wrapText="1"/>
    </xf>
    <xf borderId="0" fillId="2" fontId="2" numFmtId="0" xfId="0" applyAlignment="1" applyFont="1">
      <alignment readingOrder="0" shrinkToFit="0" vertical="top" wrapText="1"/>
    </xf>
    <xf borderId="0" fillId="2" fontId="1" numFmtId="0" xfId="0" applyAlignment="1" applyFont="1">
      <alignment readingOrder="0" shrinkToFit="0" vertical="top" wrapText="0"/>
    </xf>
    <xf borderId="0" fillId="0" fontId="3" numFmtId="0" xfId="0" applyAlignment="1" applyFont="1">
      <alignment shrinkToFit="0" wrapText="0"/>
    </xf>
    <xf borderId="0" fillId="0" fontId="3" numFmtId="0" xfId="0" applyAlignment="1" applyFont="1">
      <alignment readingOrder="0" shrinkToFit="0" wrapText="0"/>
    </xf>
    <xf borderId="0" fillId="0" fontId="4" numFmtId="0" xfId="0" applyAlignment="1" applyFont="1">
      <alignment readingOrder="0" shrinkToFit="0" wrapText="0"/>
    </xf>
    <xf borderId="0" fillId="0" fontId="3" numFmtId="0" xfId="0" applyAlignment="1" applyFont="1">
      <alignment shrinkToFit="0" wrapText="0"/>
    </xf>
    <xf borderId="0" fillId="0" fontId="4" numFmtId="0" xfId="0" applyAlignment="1" applyFont="1">
      <alignment shrinkToFit="0" wrapText="0"/>
    </xf>
    <xf borderId="0" fillId="0" fontId="5" numFmtId="0" xfId="0" applyAlignment="1" applyFont="1">
      <alignment vertical="bottom"/>
    </xf>
    <xf borderId="0" fillId="3" fontId="3" numFmtId="0" xfId="0" applyAlignment="1" applyFill="1" applyFont="1">
      <alignment shrinkToFit="0" wrapText="0"/>
    </xf>
    <xf borderId="0" fillId="3" fontId="3" numFmtId="0" xfId="0" applyAlignment="1" applyFont="1">
      <alignment readingOrder="0" shrinkToFit="0" wrapText="0"/>
    </xf>
    <xf borderId="0" fillId="3" fontId="4" numFmtId="0" xfId="0" applyAlignment="1" applyFont="1">
      <alignment readingOrder="0" shrinkToFit="0" wrapText="0"/>
    </xf>
    <xf borderId="0" fillId="3" fontId="3" numFmtId="0" xfId="0" applyAlignment="1" applyFont="1">
      <alignment shrinkToFit="0" wrapText="0"/>
    </xf>
    <xf borderId="0" fillId="0" fontId="3" numFmtId="0" xfId="0" applyAlignment="1" applyFont="1">
      <alignment shrinkToFit="0" wrapText="0"/>
    </xf>
    <xf borderId="0" fillId="0" fontId="3" numFmtId="0" xfId="0" applyAlignment="1" applyFont="1">
      <alignment readingOrder="0" shrinkToFit="0" wrapText="0"/>
    </xf>
    <xf borderId="0" fillId="3" fontId="3" numFmtId="0" xfId="0" applyAlignment="1" applyFont="1">
      <alignment readingOrder="0"/>
    </xf>
    <xf borderId="0" fillId="0" fontId="3" numFmtId="0" xfId="0" applyAlignment="1" applyFont="1">
      <alignment readingOrder="0" shrinkToFit="0" wrapText="0"/>
    </xf>
    <xf borderId="0" fillId="3" fontId="4" numFmtId="0" xfId="0" applyAlignment="1" applyFont="1">
      <alignment shrinkToFit="0" wrapText="0"/>
    </xf>
    <xf borderId="0" fillId="3" fontId="3" numFmtId="0" xfId="0" applyAlignment="1" applyFont="1">
      <alignment shrinkToFit="0" wrapText="0"/>
    </xf>
    <xf borderId="0" fillId="3" fontId="3" numFmtId="0" xfId="0" applyAlignment="1" applyFont="1">
      <alignment readingOrder="0" shrinkToFit="0" wrapText="0"/>
    </xf>
    <xf borderId="0" fillId="0" fontId="4" numFmtId="0" xfId="0" applyAlignment="1" applyFont="1">
      <alignment readingOrder="0"/>
    </xf>
    <xf borderId="0" fillId="0" fontId="3" numFmtId="0" xfId="0" applyAlignment="1" applyFont="1">
      <alignment readingOrder="0"/>
    </xf>
    <xf borderId="0" fillId="0" fontId="6" numFmtId="0" xfId="0" applyAlignment="1" applyFont="1">
      <alignment readingOrder="0"/>
    </xf>
    <xf borderId="0" fillId="0" fontId="5" numFmtId="0" xfId="0" applyAlignment="1" applyFont="1">
      <alignment shrinkToFit="0" vertical="bottom" wrapText="0"/>
    </xf>
    <xf borderId="0" fillId="0" fontId="7" numFmtId="0" xfId="0" applyAlignment="1" applyFont="1">
      <alignment readingOrder="0"/>
    </xf>
    <xf borderId="0" fillId="0" fontId="1" numFmtId="0" xfId="0" applyAlignment="1" applyFont="1">
      <alignment readingOrder="0"/>
    </xf>
    <xf borderId="0" fillId="4" fontId="3" numFmtId="0" xfId="0" applyFill="1" applyFont="1"/>
    <xf borderId="0" fillId="4" fontId="4" numFmtId="0" xfId="0" applyFont="1"/>
    <xf borderId="0" fillId="4" fontId="3" numFmtId="0" xfId="0" applyAlignment="1" applyFont="1">
      <alignment shrinkToFit="0" wrapText="0"/>
    </xf>
    <xf borderId="0" fillId="0" fontId="1" numFmtId="0" xfId="0" applyAlignment="1" applyFont="1">
      <alignment readingOrder="0" shrinkToFit="0" wrapText="0"/>
    </xf>
    <xf borderId="0" fillId="0" fontId="1" numFmtId="0" xfId="0" applyAlignment="1" applyFont="1">
      <alignment readingOrder="0" vertical="top"/>
    </xf>
    <xf borderId="0" fillId="0" fontId="8" numFmtId="0" xfId="0" applyAlignment="1" applyFont="1">
      <alignment readingOrder="0" shrinkToFit="0" vertical="top" wrapText="1"/>
    </xf>
    <xf borderId="0" fillId="0" fontId="2" numFmtId="0" xfId="0" applyAlignment="1" applyFont="1">
      <alignment readingOrder="0" shrinkToFit="0" vertical="top" wrapText="1"/>
    </xf>
    <xf borderId="0" fillId="0" fontId="1" numFmtId="0" xfId="0" applyAlignment="1" applyFont="1">
      <alignment shrinkToFit="0" vertical="top" wrapText="0"/>
    </xf>
    <xf borderId="0" fillId="0" fontId="3" numFmtId="0" xfId="0" applyAlignment="1" applyFont="1">
      <alignment shrinkToFit="0" wrapText="0"/>
    </xf>
    <xf borderId="0" fillId="0" fontId="3" numFmtId="0" xfId="0" applyAlignment="1" applyFont="1">
      <alignment readingOrder="0" shrinkToFit="0" wrapText="0"/>
    </xf>
    <xf borderId="0" fillId="0" fontId="4" numFmtId="0" xfId="0" applyFont="1"/>
    <xf borderId="0" fillId="0" fontId="1" numFmtId="0" xfId="0" applyFont="1"/>
    <xf borderId="0" fillId="0" fontId="9" numFmtId="0" xfId="0" applyFont="1"/>
    <xf borderId="0" fillId="4" fontId="3" numFmtId="0" xfId="0" applyAlignment="1" applyFont="1">
      <alignment readingOrder="0"/>
    </xf>
    <xf borderId="0" fillId="0" fontId="3" numFmtId="9" xfId="0" applyFont="1" applyNumberFormat="1"/>
    <xf borderId="0" fillId="0" fontId="3" numFmtId="9" xfId="0" applyAlignment="1" applyFont="1" applyNumberFormat="1">
      <alignment readingOrder="0"/>
    </xf>
    <xf borderId="0" fillId="0" fontId="4" numFmtId="9" xfId="0" applyAlignment="1" applyFont="1" applyNumberFormat="1">
      <alignment readingOrder="0"/>
    </xf>
    <xf borderId="0" fillId="0" fontId="4" numFmtId="9" xfId="0" applyFont="1" applyNumberFormat="1"/>
    <xf borderId="0" fillId="0" fontId="3" numFmtId="9" xfId="0" applyFont="1" applyNumberFormat="1"/>
    <xf borderId="0" fillId="0" fontId="3" numFmtId="0" xfId="0" applyAlignment="1" applyFont="1">
      <alignment readingOrder="0"/>
    </xf>
    <xf borderId="0" fillId="0" fontId="10" numFmtId="0" xfId="0" applyAlignment="1" applyFont="1">
      <alignment readingOrder="0" shrinkToFit="0" vertical="top" wrapText="1"/>
    </xf>
    <xf borderId="0" fillId="0" fontId="3" numFmtId="0" xfId="0" applyAlignment="1" applyFont="1">
      <alignment shrinkToFit="0" vertical="top" wrapText="0"/>
    </xf>
    <xf borderId="0" fillId="0" fontId="3" numFmtId="0" xfId="0" applyAlignment="1" applyFont="1">
      <alignment shrinkToFit="0" vertical="top" wrapText="0"/>
    </xf>
    <xf borderId="0" fillId="0" fontId="3" numFmtId="0" xfId="0" applyAlignment="1" applyFont="1">
      <alignment readingOrder="0" vertical="top"/>
    </xf>
    <xf borderId="0" fillId="3" fontId="3" numFmtId="0" xfId="0" applyAlignment="1" applyFont="1">
      <alignment readingOrder="0" shrinkToFit="0" vertical="top" wrapText="0"/>
    </xf>
    <xf borderId="0" fillId="0" fontId="3" numFmtId="0" xfId="0" applyAlignment="1" applyFont="1">
      <alignment readingOrder="0" shrinkToFit="0" vertical="top" wrapText="0"/>
    </xf>
    <xf borderId="0" fillId="3" fontId="3" numFmtId="0" xfId="0" applyAlignment="1" applyFont="1">
      <alignment shrinkToFit="0" vertical="top" wrapText="0"/>
    </xf>
    <xf borderId="0" fillId="5" fontId="3" numFmtId="0" xfId="0" applyAlignment="1" applyFill="1" applyFont="1">
      <alignment shrinkToFit="0" wrapText="0"/>
    </xf>
    <xf borderId="0" fillId="5" fontId="3" numFmtId="0" xfId="0" applyAlignment="1" applyFont="1">
      <alignment readingOrder="0" shrinkToFit="0" wrapText="0"/>
    </xf>
    <xf borderId="0" fillId="5" fontId="3" numFmtId="0" xfId="0" applyAlignment="1" applyFont="1">
      <alignment shrinkToFit="0" vertical="top" wrapText="0"/>
    </xf>
    <xf borderId="0" fillId="5" fontId="3" numFmtId="0" xfId="0" applyAlignment="1" applyFont="1">
      <alignment shrinkToFit="0" wrapText="0"/>
    </xf>
    <xf borderId="0" fillId="5" fontId="3" numFmtId="0" xfId="0" applyAlignment="1" applyFont="1">
      <alignment readingOrder="0" shrinkToFit="0" vertical="top" wrapText="0"/>
    </xf>
    <xf borderId="0" fillId="2" fontId="1" numFmtId="0" xfId="0" applyAlignment="1" applyFont="1">
      <alignment horizontal="left" readingOrder="0" shrinkToFit="0" vertical="top" wrapText="0"/>
    </xf>
    <xf borderId="0" fillId="2" fontId="1" numFmtId="0" xfId="0" applyAlignment="1" applyFont="1">
      <alignment horizontal="left" readingOrder="0" vertical="top"/>
    </xf>
    <xf borderId="0" fillId="2" fontId="1" numFmtId="0" xfId="0" applyAlignment="1" applyFont="1">
      <alignment horizontal="left" readingOrder="0" shrinkToFit="0" vertical="top" wrapText="0"/>
    </xf>
    <xf borderId="0" fillId="2" fontId="1" numFmtId="0" xfId="0" applyAlignment="1" applyFont="1">
      <alignment horizontal="left" readingOrder="0" shrinkToFit="0" vertical="top" wrapText="1"/>
    </xf>
    <xf borderId="0" fillId="2" fontId="1" numFmtId="0" xfId="0" applyAlignment="1" applyFont="1">
      <alignment readingOrder="0" shrinkToFit="0" vertical="top" wrapText="1"/>
    </xf>
    <xf borderId="0" fillId="0" fontId="3" numFmtId="0" xfId="0" applyAlignment="1" applyFont="1">
      <alignment horizontal="left" readingOrder="0" shrinkToFit="0" vertical="top" wrapText="0"/>
    </xf>
    <xf borderId="0" fillId="0" fontId="3" numFmtId="0" xfId="0" applyAlignment="1" applyFont="1">
      <alignment horizontal="left" readingOrder="0" vertical="top"/>
    </xf>
    <xf borderId="0" fillId="0" fontId="3" numFmtId="0" xfId="0" applyAlignment="1" applyFont="1">
      <alignment horizontal="left" readingOrder="0" shrinkToFit="0" vertical="top" wrapText="0"/>
    </xf>
    <xf borderId="0" fillId="0" fontId="3" numFmtId="0" xfId="0" applyAlignment="1" applyFont="1">
      <alignment horizontal="left" readingOrder="0" shrinkToFit="0" vertical="top" wrapText="1"/>
    </xf>
    <xf borderId="0" fillId="0" fontId="3" numFmtId="0" xfId="0" applyAlignment="1" applyFont="1">
      <alignment readingOrder="0" shrinkToFit="0" vertical="top" wrapText="1"/>
    </xf>
    <xf borderId="0" fillId="0" fontId="3" numFmtId="0" xfId="0" applyAlignment="1" applyFont="1">
      <alignment vertical="top"/>
    </xf>
    <xf borderId="0" fillId="0" fontId="11" numFmtId="0" xfId="0" applyAlignment="1" applyFont="1">
      <alignment readingOrder="0"/>
    </xf>
    <xf borderId="0" fillId="0" fontId="3" numFmtId="164" xfId="0" applyAlignment="1" applyFont="1" applyNumberFormat="1">
      <alignment readingOrder="0" vertical="top"/>
    </xf>
    <xf borderId="0" fillId="0" fontId="12" numFmtId="0" xfId="0" applyAlignment="1" applyFont="1">
      <alignment readingOrder="0" shrinkToFit="0" wrapText="0"/>
    </xf>
    <xf borderId="0" fillId="0" fontId="12" numFmtId="0" xfId="0" applyFont="1"/>
    <xf borderId="0" fillId="0" fontId="12" numFmtId="0" xfId="0" applyAlignment="1" applyFont="1">
      <alignment readingOrder="0" shrinkToFit="0" wrapText="0"/>
    </xf>
    <xf borderId="0" fillId="0" fontId="12" numFmtId="0" xfId="0" applyAlignment="1" applyFont="1">
      <alignment vertical="top"/>
    </xf>
    <xf borderId="0" fillId="0" fontId="13" numFmtId="0" xfId="0" applyAlignment="1" applyFont="1">
      <alignment readingOrder="0"/>
    </xf>
    <xf borderId="0" fillId="0" fontId="12" numFmtId="0" xfId="0" applyAlignment="1" applyFont="1">
      <alignment readingOrder="0" vertical="top"/>
    </xf>
    <xf borderId="0" fillId="0" fontId="5" numFmtId="0" xfId="0" applyAlignment="1" applyFont="1">
      <alignment shrinkToFit="0" vertical="top" wrapText="1"/>
    </xf>
    <xf borderId="0" fillId="6" fontId="3" numFmtId="0" xfId="0" applyAlignment="1" applyFill="1" applyFont="1">
      <alignment readingOrder="0" shrinkToFit="0" wrapText="0"/>
    </xf>
    <xf borderId="0" fillId="6" fontId="14" numFmtId="0" xfId="0" applyAlignment="1" applyFont="1">
      <alignment readingOrder="0"/>
    </xf>
    <xf borderId="0" fillId="6" fontId="3" numFmtId="0" xfId="0" applyAlignment="1" applyFont="1">
      <alignment readingOrder="0" shrinkToFit="0" wrapText="0"/>
    </xf>
    <xf borderId="0" fillId="6" fontId="3" numFmtId="0" xfId="0" applyAlignment="1" applyFont="1">
      <alignment horizontal="left" readingOrder="0" shrinkToFit="0" vertical="top" wrapText="1"/>
    </xf>
    <xf borderId="0" fillId="6" fontId="3" numFmtId="0" xfId="0" applyAlignment="1" applyFont="1">
      <alignment vertical="top"/>
    </xf>
    <xf borderId="0" fillId="3" fontId="3" numFmtId="0" xfId="0" applyAlignment="1" applyFont="1">
      <alignment readingOrder="0" shrinkToFit="0" wrapText="0"/>
    </xf>
    <xf borderId="0" fillId="3" fontId="3" numFmtId="0" xfId="0" applyFont="1"/>
    <xf borderId="0" fillId="3" fontId="3" numFmtId="0" xfId="0" applyAlignment="1" applyFont="1">
      <alignment readingOrder="0" shrinkToFit="0" wrapText="0"/>
    </xf>
    <xf borderId="0" fillId="3" fontId="3" numFmtId="0" xfId="0" applyAlignment="1" applyFont="1">
      <alignment horizontal="left" readingOrder="0" shrinkToFit="0" vertical="top" wrapText="1"/>
    </xf>
    <xf borderId="0" fillId="3" fontId="3" numFmtId="0" xfId="0" applyAlignment="1" applyFont="1">
      <alignment vertical="top"/>
    </xf>
    <xf borderId="0" fillId="7" fontId="3" numFmtId="0" xfId="0" applyAlignment="1" applyFill="1" applyFont="1">
      <alignment readingOrder="0" shrinkToFit="0" wrapText="0"/>
    </xf>
    <xf borderId="0" fillId="7" fontId="3" numFmtId="0" xfId="0" applyFont="1"/>
    <xf borderId="0" fillId="7" fontId="3" numFmtId="0" xfId="0" applyAlignment="1" applyFont="1">
      <alignment readingOrder="0" shrinkToFit="0" wrapText="0"/>
    </xf>
    <xf borderId="0" fillId="7" fontId="3" numFmtId="0" xfId="0" applyAlignment="1" applyFont="1">
      <alignment horizontal="left" readingOrder="0" shrinkToFit="0" vertical="top" wrapText="1"/>
    </xf>
    <xf borderId="0" fillId="7" fontId="3" numFmtId="0" xfId="0" applyAlignment="1" applyFont="1">
      <alignment vertical="top"/>
    </xf>
    <xf borderId="0" fillId="3" fontId="15" numFmtId="0" xfId="0" applyAlignment="1" applyFont="1">
      <alignment readingOrder="0"/>
    </xf>
    <xf borderId="0" fillId="3" fontId="3" numFmtId="0" xfId="0" applyAlignment="1" applyFont="1">
      <alignment readingOrder="0" vertical="top"/>
    </xf>
    <xf borderId="0" fillId="7" fontId="16" numFmtId="0" xfId="0" applyAlignment="1" applyFont="1">
      <alignment readingOrder="0"/>
    </xf>
    <xf borderId="0" fillId="7" fontId="3" numFmtId="0" xfId="0" applyAlignment="1" applyFont="1">
      <alignment shrinkToFit="0" wrapText="0"/>
    </xf>
    <xf borderId="0" fillId="7" fontId="3" numFmtId="0" xfId="0" applyAlignment="1" applyFont="1">
      <alignment readingOrder="0" vertical="top"/>
    </xf>
    <xf borderId="0" fillId="8" fontId="3" numFmtId="0" xfId="0" applyAlignment="1" applyFill="1" applyFont="1">
      <alignment readingOrder="0" shrinkToFit="0" wrapText="0"/>
    </xf>
    <xf borderId="0" fillId="8" fontId="3" numFmtId="0" xfId="0" applyFont="1"/>
    <xf borderId="0" fillId="8" fontId="3" numFmtId="0" xfId="0" applyAlignment="1" applyFont="1">
      <alignment readingOrder="0" shrinkToFit="0" wrapText="0"/>
    </xf>
    <xf borderId="0" fillId="8" fontId="3" numFmtId="0" xfId="0" applyAlignment="1" applyFont="1">
      <alignment horizontal="left" readingOrder="0" shrinkToFit="0" vertical="top" wrapText="1"/>
    </xf>
    <xf borderId="0" fillId="8" fontId="3" numFmtId="0" xfId="0" applyAlignment="1" applyFont="1">
      <alignment vertical="top"/>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9.xml"/><Relationship Id="rId10" Type="http://schemas.openxmlformats.org/officeDocument/2006/relationships/worksheet" Target="worksheets/sheet8.xml"/><Relationship Id="rId13" Type="http://schemas.openxmlformats.org/officeDocument/2006/relationships/worksheet" Target="worksheets/sheet11.xml"/><Relationship Id="rId12" Type="http://schemas.openxmlformats.org/officeDocument/2006/relationships/worksheet" Target="worksheets/sheet10.xml"/><Relationship Id="rId15" Type="http://schemas.openxmlformats.org/officeDocument/2006/relationships/worksheet" Target="worksheets/sheet13.xml"/><Relationship Id="rId14" Type="http://schemas.openxmlformats.org/officeDocument/2006/relationships/worksheet" Target="worksheets/sheet12.xml"/><Relationship Id="rId17" Type="http://schemas.openxmlformats.org/officeDocument/2006/relationships/worksheet" Target="worksheets/sheet15.xml"/><Relationship Id="rId16" Type="http://schemas.openxmlformats.org/officeDocument/2006/relationships/worksheet" Target="worksheets/sheet14.xml"/><Relationship Id="rId19" Type="http://schemas.openxmlformats.org/officeDocument/2006/relationships/worksheet" Target="worksheets/sheet17.xml"/><Relationship Id="rId18" Type="http://schemas.openxmlformats.org/officeDocument/2006/relationships/worksheet" Target="worksheets/sheet16.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'RQ1'!$S$9:$S$11</c:f>
            </c:strRef>
          </c:cat>
          <c:val>
            <c:numRef>
              <c:f>'RQ1'!$U$9:$U$11</c:f>
            </c:numRef>
          </c:val>
        </c:ser>
        <c:axId val="755515885"/>
        <c:axId val="1777450903"/>
      </c:barChart>
      <c:catAx>
        <c:axId val="755515885"/>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1777450903"/>
      </c:catAx>
      <c:valAx>
        <c:axId val="1777450903"/>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755515885"/>
        <c:crosses val="max"/>
      </c:valAx>
    </c:plotArea>
    <c:legend>
      <c:legendPos val="r"/>
      <c:overlay val="0"/>
      <c:txPr>
        <a:bodyPr/>
        <a:lstStyle/>
        <a:p>
          <a:pPr lvl="0">
            <a:defRPr b="0">
              <a:solidFill>
                <a:srgbClr val="000000"/>
              </a:solidFill>
              <a:latin typeface="Roboto"/>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describemodelsaccess!$M$9:$M$11</c:f>
            </c:strRef>
          </c:cat>
          <c:val>
            <c:numRef>
              <c:f>describemodelsaccess!$O$9:$O$11</c:f>
            </c:numRef>
          </c:val>
        </c:ser>
        <c:axId val="670554919"/>
        <c:axId val="2016365554"/>
      </c:barChart>
      <c:catAx>
        <c:axId val="670554919"/>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2016365554"/>
      </c:catAx>
      <c:valAx>
        <c:axId val="2016365554"/>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670554919"/>
        <c:crosses val="max"/>
      </c:valAx>
    </c:plotArea>
    <c:legend>
      <c:legendPos val="r"/>
      <c:overlay val="0"/>
      <c:txPr>
        <a:bodyPr/>
        <a:lstStyle/>
        <a:p>
          <a:pPr lvl="0">
            <a:defRPr b="0">
              <a:solidFill>
                <a:srgbClr val="000000"/>
              </a:solidFill>
              <a:latin typeface="Roboto"/>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modelsaccessible!$M$9:$M$11</c:f>
            </c:strRef>
          </c:cat>
          <c:val>
            <c:numRef>
              <c:f>modelsaccessible!$O$9:$O$11</c:f>
            </c:numRef>
          </c:val>
        </c:ser>
        <c:axId val="998553051"/>
        <c:axId val="1833245366"/>
      </c:barChart>
      <c:catAx>
        <c:axId val="998553051"/>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1833245366"/>
      </c:catAx>
      <c:valAx>
        <c:axId val="183324536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998553051"/>
        <c:crosses val="max"/>
      </c:valAx>
    </c:plotArea>
    <c:legend>
      <c:legendPos val="r"/>
      <c:overlay val="0"/>
      <c:txPr>
        <a:bodyPr/>
        <a:lstStyle/>
        <a:p>
          <a:pPr lvl="0">
            <a:defRPr b="0">
              <a:solidFill>
                <a:srgbClr val="000000"/>
              </a:solidFill>
              <a:latin typeface="Roboto"/>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softwareneeded!$M$9:$M$11</c:f>
            </c:strRef>
          </c:cat>
          <c:val>
            <c:numRef>
              <c:f>softwareneeded!$O$9:$O$11</c:f>
            </c:numRef>
          </c:val>
        </c:ser>
        <c:axId val="2055255725"/>
        <c:axId val="598641826"/>
      </c:barChart>
      <c:catAx>
        <c:axId val="2055255725"/>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598641826"/>
      </c:catAx>
      <c:valAx>
        <c:axId val="598641826"/>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2055255725"/>
        <c:crosses val="max"/>
      </c:valAx>
    </c:plotArea>
    <c:legend>
      <c:legendPos val="r"/>
      <c:overlay val="0"/>
      <c:txPr>
        <a:bodyPr/>
        <a:lstStyle/>
        <a:p>
          <a:pPr lvl="0">
            <a:defRPr b="0">
              <a:solidFill>
                <a:srgbClr val="000000"/>
              </a:solidFill>
              <a:latin typeface="Roboto"/>
            </a:defRPr>
          </a:pPr>
        </a:p>
      </c:txPr>
    </c:legend>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describesoftwareaccessible!$M$9:$M$11</c:f>
            </c:strRef>
          </c:cat>
          <c:val>
            <c:numRef>
              <c:f>describesoftwareaccessible!$O$9:$O$11</c:f>
            </c:numRef>
          </c:val>
        </c:ser>
        <c:axId val="1198178495"/>
        <c:axId val="1981283447"/>
      </c:barChart>
      <c:catAx>
        <c:axId val="1198178495"/>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1981283447"/>
      </c:catAx>
      <c:valAx>
        <c:axId val="1981283447"/>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1198178495"/>
        <c:crosses val="max"/>
      </c:valAx>
    </c:plotArea>
    <c:legend>
      <c:legendPos val="r"/>
      <c:overlay val="0"/>
      <c:txPr>
        <a:bodyPr/>
        <a:lstStyle/>
        <a:p>
          <a:pPr lvl="0">
            <a:defRPr b="0">
              <a:solidFill>
                <a:srgbClr val="000000"/>
              </a:solidFill>
              <a:latin typeface="Roboto"/>
            </a:defRPr>
          </a:pPr>
        </a:p>
      </c:txPr>
    </c:legend>
    <c:plotVisOnly val="1"/>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softwareaccessible!$M$9:$M$11</c:f>
            </c:strRef>
          </c:cat>
          <c:val>
            <c:numRef>
              <c:f>softwareaccessible!$O$9:$O$11</c:f>
            </c:numRef>
          </c:val>
        </c:ser>
        <c:axId val="868917459"/>
        <c:axId val="1640787889"/>
      </c:barChart>
      <c:catAx>
        <c:axId val="868917459"/>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1640787889"/>
      </c:catAx>
      <c:valAx>
        <c:axId val="1640787889"/>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868917459"/>
        <c:crosses val="max"/>
      </c:valAx>
    </c:plotArea>
    <c:legend>
      <c:legendPos val="r"/>
      <c:overlay val="0"/>
      <c:txPr>
        <a:bodyPr/>
        <a:lstStyle/>
        <a:p>
          <a:pPr lvl="0">
            <a:defRPr b="0">
              <a:solidFill>
                <a:srgbClr val="000000"/>
              </a:solidFill>
              <a:latin typeface="Roboto"/>
            </a:defRPr>
          </a:pPr>
        </a:p>
      </c:txPr>
    </c:legend>
    <c:plotVisOnly val="1"/>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allmodelsspecified!$M$9:$M$11</c:f>
            </c:strRef>
          </c:cat>
          <c:val>
            <c:numRef>
              <c:f>allmodelsspecified!$O$9:$O$11</c:f>
            </c:numRef>
          </c:val>
        </c:ser>
        <c:axId val="89735523"/>
        <c:axId val="1155423041"/>
      </c:barChart>
      <c:catAx>
        <c:axId val="89735523"/>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1155423041"/>
      </c:catAx>
      <c:valAx>
        <c:axId val="1155423041"/>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89735523"/>
        <c:crosses val="max"/>
      </c:valAx>
    </c:plotArea>
    <c:legend>
      <c:legendPos val="r"/>
      <c:overlay val="0"/>
      <c:txPr>
        <a:bodyPr/>
        <a:lstStyle/>
        <a:p>
          <a:pPr lvl="0">
            <a:defRPr b="0">
              <a:solidFill>
                <a:srgbClr val="000000"/>
              </a:solidFill>
              <a:latin typeface="Roboto"/>
            </a:defRPr>
          </a:pPr>
        </a:p>
      </c:txPr>
    </c:legend>
    <c:plotVisOnly val="1"/>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rgbClr val="4285F4"/>
            </a:solidFill>
          </c:spPr>
          <c:dLbls>
            <c:txPr>
              <a:bodyPr/>
              <a:lstStyle/>
              <a:p>
                <a:pPr lvl="0">
                  <a:defRPr/>
                </a:pPr>
              </a:p>
            </c:txPr>
            <c:showLegendKey val="0"/>
            <c:showVal val="1"/>
            <c:showCatName val="0"/>
            <c:showSerName val="0"/>
            <c:showPercent val="0"/>
            <c:showBubbleSize val="0"/>
          </c:dLbls>
          <c:cat>
            <c:strRef>
              <c:f>fromwhere!$E$13:$E$19</c:f>
            </c:strRef>
          </c:cat>
          <c:val>
            <c:numRef>
              <c:f>fromwhere!$F$13:$F$19</c:f>
            </c:numRef>
          </c:val>
        </c:ser>
        <c:axId val="992301015"/>
        <c:axId val="115422820"/>
      </c:barChart>
      <c:catAx>
        <c:axId val="992301015"/>
        <c:scaling>
          <c:orientation val="maxMin"/>
        </c:scaling>
        <c:delete val="0"/>
        <c:axPos val="l"/>
        <c:title>
          <c:tx>
            <c:rich>
              <a:bodyPr/>
              <a:lstStyle/>
              <a:p>
                <a:pPr lvl="0">
                  <a:defRPr b="0">
                    <a:solidFill>
                      <a:srgbClr val="000000"/>
                    </a:solidFill>
                    <a:latin typeface="Roboto"/>
                  </a:defRPr>
                </a:pPr>
                <a:r>
                  <a:t/>
                </a:r>
              </a:p>
            </c:rich>
          </c:tx>
          <c:overlay val="0"/>
        </c:title>
        <c:txPr>
          <a:bodyPr/>
          <a:lstStyle/>
          <a:p>
            <a:pPr lvl="0">
              <a:defRPr b="0">
                <a:solidFill>
                  <a:srgbClr val="000000"/>
                </a:solidFill>
                <a:latin typeface="Roboto"/>
              </a:defRPr>
            </a:pPr>
          </a:p>
        </c:txPr>
        <c:crossAx val="115422820"/>
      </c:catAx>
      <c:valAx>
        <c:axId val="115422820"/>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Roboto"/>
                  </a:defRPr>
                </a:pPr>
                <a:r>
                  <a:t/>
                </a:r>
              </a:p>
            </c:rich>
          </c:tx>
          <c:overlay val="0"/>
        </c:title>
        <c:numFmt formatCode="General" sourceLinked="1"/>
        <c:tickLblPos val="nextTo"/>
        <c:spPr>
          <a:ln w="47625">
            <a:noFill/>
          </a:ln>
        </c:spPr>
        <c:txPr>
          <a:bodyPr/>
          <a:lstStyle/>
          <a:p>
            <a:pPr lvl="0">
              <a:defRPr b="0">
                <a:solidFill>
                  <a:srgbClr val="000000"/>
                </a:solidFill>
                <a:latin typeface="Roboto"/>
              </a:defRPr>
            </a:pPr>
          </a:p>
        </c:txPr>
        <c:crossAx val="992301015"/>
        <c:crosses val="max"/>
      </c:valAx>
    </c:plotArea>
    <c:legend>
      <c:legendPos val="r"/>
      <c:overlay val="0"/>
      <c:txPr>
        <a:bodyPr/>
        <a:lstStyle/>
        <a:p>
          <a:pPr lvl="0">
            <a:defRPr b="0">
              <a:solidFill>
                <a:srgbClr val="000000"/>
              </a:solidFill>
              <a:latin typeface="Roboto"/>
            </a:defRPr>
          </a:pPr>
        </a:p>
      </c:txPr>
    </c:legend>
    <c:plotVisOnly val="1"/>
  </c:chart>
</c:chartSpace>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7</xdr:col>
      <xdr:colOff>933450</xdr:colOff>
      <xdr:row>1</xdr:row>
      <xdr:rowOff>0</xdr:rowOff>
    </xdr:from>
    <xdr:ext cx="5715000" cy="3533775"/>
    <xdr:graphicFrame>
      <xdr:nvGraphicFramePr>
        <xdr:cNvPr id="8" name="Chart 8"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13</xdr:col>
      <xdr:colOff>942975</xdr:colOff>
      <xdr:row>20</xdr:row>
      <xdr:rowOff>190500</xdr:rowOff>
    </xdr:from>
    <xdr:ext cx="5715000" cy="1314450"/>
    <xdr:graphicFrame>
      <xdr:nvGraphicFramePr>
        <xdr:cNvPr id="1" name="Chart 1"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952500</xdr:colOff>
      <xdr:row>14</xdr:row>
      <xdr:rowOff>180975</xdr:rowOff>
    </xdr:from>
    <xdr:ext cx="5715000" cy="1333500"/>
    <xdr:graphicFrame>
      <xdr:nvGraphicFramePr>
        <xdr:cNvPr id="2" name="Chart 2"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104775</xdr:colOff>
      <xdr:row>15</xdr:row>
      <xdr:rowOff>152400</xdr:rowOff>
    </xdr:from>
    <xdr:ext cx="5715000" cy="1333500"/>
    <xdr:graphicFrame>
      <xdr:nvGraphicFramePr>
        <xdr:cNvPr id="3" name="Chart 3"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11</xdr:col>
      <xdr:colOff>942975</xdr:colOff>
      <xdr:row>16</xdr:row>
      <xdr:rowOff>180975</xdr:rowOff>
    </xdr:from>
    <xdr:ext cx="5715000" cy="1333500"/>
    <xdr:graphicFrame>
      <xdr:nvGraphicFramePr>
        <xdr:cNvPr id="4" name="Chart 4"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104775</xdr:colOff>
      <xdr:row>19</xdr:row>
      <xdr:rowOff>152400</xdr:rowOff>
    </xdr:from>
    <xdr:ext cx="5715000" cy="1333500"/>
    <xdr:graphicFrame>
      <xdr:nvGraphicFramePr>
        <xdr:cNvPr id="5" name="Chart 5"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104775</xdr:colOff>
      <xdr:row>17</xdr:row>
      <xdr:rowOff>152400</xdr:rowOff>
    </xdr:from>
    <xdr:ext cx="5715000" cy="1333500"/>
    <xdr:graphicFrame>
      <xdr:nvGraphicFramePr>
        <xdr:cNvPr id="6" name="Chart 6"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12</xdr:col>
      <xdr:colOff>104775</xdr:colOff>
      <xdr:row>19</xdr:row>
      <xdr:rowOff>152400</xdr:rowOff>
    </xdr:from>
    <xdr:ext cx="5715000" cy="1333500"/>
    <xdr:graphicFrame>
      <xdr:nvGraphicFramePr>
        <xdr:cNvPr id="7" name="Chart 7" title="Diagramm"/>
        <xdr:cNvGraphicFramePr/>
      </xdr:nvGraphicFramePr>
      <xdr:xfrm>
        <a:off x="0" y="0"/>
        <a:ext cx="0" cy="0"/>
      </xdr:xfrm>
      <a:graphic>
        <a:graphicData uri="http://schemas.openxmlformats.org/drawingml/2006/chart">
          <c:chart r:id="rId1"/>
        </a:graphicData>
      </a:graphic>
    </xdr:graphicFrame>
    <xdr:clientData fLocksWithSheet="0"/>
  </xdr:oneCellAnchor>
</xdr:wsDr>
</file>

<file path=xl/worksheets/_rels/sheet1.xml.rels><?xml version="1.0" encoding="UTF-8" standalone="yes"?><Relationships xmlns="http://schemas.openxmlformats.org/package/2006/relationships"><Relationship Id="rId1" Type="http://schemas.openxmlformats.org/officeDocument/2006/relationships/hyperlink" Target="http://mathworks.com" TargetMode="External"/><Relationship Id="rId2" Type="http://schemas.openxmlformats.org/officeDocument/2006/relationships/hyperlink" Target="http://www.soundsoftware.ac.uk" TargetMode="External"/><Relationship Id="rId3" Type="http://schemas.openxmlformats.org/officeDocument/2006/relationships/hyperlink" Target="https://github.com/verivital/slsf_randgen" TargetMode="External"/><Relationship Id="rId4" Type="http://schemas.openxmlformats.org/officeDocument/2006/relationships/hyperlink" Target="https://www.se-rwth.de/materials/cncviewscasestudy/" TargetMode="External"/><Relationship Id="rId11" Type="http://schemas.openxmlformats.org/officeDocument/2006/relationships/drawing" Target="../drawings/drawing1.xml"/><Relationship Id="rId10" Type="http://schemas.openxmlformats.org/officeDocument/2006/relationships/hyperlink" Target="https://github.com/aitorarrietamarcos/IST2019Paper" TargetMode="External"/><Relationship Id="rId9" Type="http://schemas.openxmlformats.org/officeDocument/2006/relationships/hyperlink" Target="https://doi.org/10.1109/TII.2010.2072511" TargetMode="External"/><Relationship Id="rId5" Type="http://schemas.openxmlformats.org/officeDocument/2006/relationships/hyperlink" Target="https://www.dropbox.com/sh/i9n764r1q6vjkxz/AADsgN-gvX-ystJPMDVVjYhga?dl=0" TargetMode="External"/><Relationship Id="rId6" Type="http://schemas.openxmlformats.org/officeDocument/2006/relationships/hyperlink" Target="https://www.se-rwth.de/materials/cncviewscasestudy/" TargetMode="External"/><Relationship Id="rId7" Type="http://schemas.openxmlformats.org/officeDocument/2006/relationships/hyperlink" Target="https://github.com/schillic/HA2Stateflow" TargetMode="External"/><Relationship Id="rId8" Type="http://schemas.openxmlformats.org/officeDocument/2006/relationships/hyperlink" Target="http://bit.ly/ArrietaGecco2018"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40" Type="http://schemas.openxmlformats.org/officeDocument/2006/relationships/hyperlink" Target="http://www.sciencedirect.com/science/article/pii/S0030402620300620" TargetMode="External"/><Relationship Id="rId190" Type="http://schemas.openxmlformats.org/officeDocument/2006/relationships/hyperlink" Target="https://doi.org/10.1007/978-3-319-29778-1_8" TargetMode="External"/><Relationship Id="rId42" Type="http://schemas.openxmlformats.org/officeDocument/2006/relationships/hyperlink" Target="https://doi.org/10.1007/s11277-018-5379-0" TargetMode="External"/><Relationship Id="rId41" Type="http://schemas.openxmlformats.org/officeDocument/2006/relationships/hyperlink" Target="https://doi.org/10.1109/ICIT.2016.7474835" TargetMode="External"/><Relationship Id="rId44" Type="http://schemas.openxmlformats.org/officeDocument/2006/relationships/hyperlink" Target="http://www.sciencedirect.com/science/article/pii/S0142061518312559" TargetMode="External"/><Relationship Id="rId194" Type="http://schemas.openxmlformats.org/officeDocument/2006/relationships/hyperlink" Target="http://www.sciencedirect.com/science/article/pii/S1359431117350287" TargetMode="External"/><Relationship Id="rId43" Type="http://schemas.openxmlformats.org/officeDocument/2006/relationships/hyperlink" Target="https://doi.org/10.1145/3126516" TargetMode="External"/><Relationship Id="rId193" Type="http://schemas.openxmlformats.org/officeDocument/2006/relationships/hyperlink" Target="http://www.sciencedirect.com/science/article/pii/S0957415816300356" TargetMode="External"/><Relationship Id="rId46" Type="http://schemas.openxmlformats.org/officeDocument/2006/relationships/hyperlink" Target="http://www.sciencedirect.com/science/article/pii/S2405896315017875" TargetMode="External"/><Relationship Id="rId192" Type="http://schemas.openxmlformats.org/officeDocument/2006/relationships/hyperlink" Target="https://doi.org/10.1145/3036932.3036934" TargetMode="External"/><Relationship Id="rId45" Type="http://schemas.openxmlformats.org/officeDocument/2006/relationships/hyperlink" Target="https://doi.org/10.1109/ACCESS.2017.2776898" TargetMode="External"/><Relationship Id="rId191" Type="http://schemas.openxmlformats.org/officeDocument/2006/relationships/hyperlink" Target="https://doi.org/10.1145/3205455.3205490" TargetMode="External"/><Relationship Id="rId48" Type="http://schemas.openxmlformats.org/officeDocument/2006/relationships/hyperlink" Target="https://doi.org/10.1007/s11219-014-9259-x" TargetMode="External"/><Relationship Id="rId187" Type="http://schemas.openxmlformats.org/officeDocument/2006/relationships/hyperlink" Target="https://doi.org/10.1145/3314493.3314494" TargetMode="External"/><Relationship Id="rId47" Type="http://schemas.openxmlformats.org/officeDocument/2006/relationships/hyperlink" Target="https://doi.org/10.1145/3005446" TargetMode="External"/><Relationship Id="rId186" Type="http://schemas.openxmlformats.org/officeDocument/2006/relationships/hyperlink" Target="http://www.sciencedirect.com/science/article/pii/S0378779618301287" TargetMode="External"/><Relationship Id="rId185" Type="http://schemas.openxmlformats.org/officeDocument/2006/relationships/hyperlink" Target="http://www.sciencedirect.com/science/article/pii/S1569190X19301054" TargetMode="External"/><Relationship Id="rId49" Type="http://schemas.openxmlformats.org/officeDocument/2006/relationships/hyperlink" Target="http://www.sciencedirect.com/science/article/pii/S014206151732207X" TargetMode="External"/><Relationship Id="rId184" Type="http://schemas.openxmlformats.org/officeDocument/2006/relationships/hyperlink" Target="http://www.sciencedirect.com/science/article/pii/S0924013616303673" TargetMode="External"/><Relationship Id="rId189" Type="http://schemas.openxmlformats.org/officeDocument/2006/relationships/hyperlink" Target="https://doi.org/10.1145/3126536" TargetMode="External"/><Relationship Id="rId188" Type="http://schemas.openxmlformats.org/officeDocument/2006/relationships/hyperlink" Target="http://www.sciencedirect.com/science/article/pii/S0360544218312842" TargetMode="External"/><Relationship Id="rId31" Type="http://schemas.openxmlformats.org/officeDocument/2006/relationships/hyperlink" Target="http://www.sciencedirect.com/science/article/pii/S0360319918317828" TargetMode="External"/><Relationship Id="rId30" Type="http://schemas.openxmlformats.org/officeDocument/2006/relationships/hyperlink" Target="http://www.sciencedirect.com/science/article/pii/S0038092X15005265" TargetMode="External"/><Relationship Id="rId33" Type="http://schemas.openxmlformats.org/officeDocument/2006/relationships/hyperlink" Target="http://www.sciencedirect.com/science/article/pii/S037877962030033X" TargetMode="External"/><Relationship Id="rId183" Type="http://schemas.openxmlformats.org/officeDocument/2006/relationships/hyperlink" Target="http://www.sciencedirect.com/science/article/pii/S036054421731246X" TargetMode="External"/><Relationship Id="rId32" Type="http://schemas.openxmlformats.org/officeDocument/2006/relationships/hyperlink" Target="http://www.sciencedirect.com/science/article/pii/S0360544220301912" TargetMode="External"/><Relationship Id="rId182" Type="http://schemas.openxmlformats.org/officeDocument/2006/relationships/hyperlink" Target="http://www.sciencedirect.com/science/article/pii/S0038092X16000098" TargetMode="External"/><Relationship Id="rId35" Type="http://schemas.openxmlformats.org/officeDocument/2006/relationships/hyperlink" Target="https://doi.org/10.1109/ISIE.2017.8001373" TargetMode="External"/><Relationship Id="rId181" Type="http://schemas.openxmlformats.org/officeDocument/2006/relationships/hyperlink" Target="https://doi.org/10.1177/0037549716656791" TargetMode="External"/><Relationship Id="rId34" Type="http://schemas.openxmlformats.org/officeDocument/2006/relationships/hyperlink" Target="http://www.sciencedirect.com/science/article/pii/S0045790616000112" TargetMode="External"/><Relationship Id="rId180" Type="http://schemas.openxmlformats.org/officeDocument/2006/relationships/hyperlink" Target="http://www.sciencedirect.com/science/article/pii/S0920379618306094" TargetMode="External"/><Relationship Id="rId37" Type="http://schemas.openxmlformats.org/officeDocument/2006/relationships/hyperlink" Target="https://doi.org/10.1145/3372938.3373008" TargetMode="External"/><Relationship Id="rId176" Type="http://schemas.openxmlformats.org/officeDocument/2006/relationships/hyperlink" Target="http://www.sciencedirect.com/science/article/pii/S0019057818304257" TargetMode="External"/><Relationship Id="rId36" Type="http://schemas.openxmlformats.org/officeDocument/2006/relationships/hyperlink" Target="http://www.sciencedirect.com/science/article/pii/S0142061517312012" TargetMode="External"/><Relationship Id="rId175" Type="http://schemas.openxmlformats.org/officeDocument/2006/relationships/hyperlink" Target="http://www.sciencedirect.com/science/article/pii/S0038092X18300707" TargetMode="External"/><Relationship Id="rId39" Type="http://schemas.openxmlformats.org/officeDocument/2006/relationships/hyperlink" Target="http://www.sciencedirect.com/science/article/pii/S0306261919306014" TargetMode="External"/><Relationship Id="rId174" Type="http://schemas.openxmlformats.org/officeDocument/2006/relationships/hyperlink" Target="https://doi.org/10.1145/3177457.3177493" TargetMode="External"/><Relationship Id="rId38" Type="http://schemas.openxmlformats.org/officeDocument/2006/relationships/hyperlink" Target="https://doi.org/10.1007/s00521-015-2161-z" TargetMode="External"/><Relationship Id="rId173" Type="http://schemas.openxmlformats.org/officeDocument/2006/relationships/hyperlink" Target="http://www.sciencedirect.com/science/article/pii/S2405896317332275" TargetMode="External"/><Relationship Id="rId179" Type="http://schemas.openxmlformats.org/officeDocument/2006/relationships/hyperlink" Target="http://www.sciencedirect.com/science/article/pii/S0378779619304584" TargetMode="External"/><Relationship Id="rId178" Type="http://schemas.openxmlformats.org/officeDocument/2006/relationships/hyperlink" Target="http://www.sciencedirect.com/science/article/pii/S036031991402850X" TargetMode="External"/><Relationship Id="rId177" Type="http://schemas.openxmlformats.org/officeDocument/2006/relationships/hyperlink" Target="http://www.sciencedirect.com/science/article/pii/S2405896319304100" TargetMode="External"/><Relationship Id="rId20" Type="http://schemas.openxmlformats.org/officeDocument/2006/relationships/hyperlink" Target="http://www.sciencedirect.com/science/article/pii/S014206151732149X" TargetMode="External"/><Relationship Id="rId22" Type="http://schemas.openxmlformats.org/officeDocument/2006/relationships/hyperlink" Target="http://www.sciencedirect.com/science/article/pii/S0142061516304793" TargetMode="External"/><Relationship Id="rId21" Type="http://schemas.openxmlformats.org/officeDocument/2006/relationships/hyperlink" Target="http://www.sciencedirect.com/science/article/pii/S1876610217309992" TargetMode="External"/><Relationship Id="rId24" Type="http://schemas.openxmlformats.org/officeDocument/2006/relationships/hyperlink" Target="http://www.sciencedirect.com/science/article/pii/S0019057817305128" TargetMode="External"/><Relationship Id="rId23" Type="http://schemas.openxmlformats.org/officeDocument/2006/relationships/hyperlink" Target="http://www.sciencedirect.com/science/article/pii/S0306261916303750" TargetMode="External"/><Relationship Id="rId26" Type="http://schemas.openxmlformats.org/officeDocument/2006/relationships/hyperlink" Target="https://doi.org/10.1016/j.engappai.2016.04.007" TargetMode="External"/><Relationship Id="rId25" Type="http://schemas.openxmlformats.org/officeDocument/2006/relationships/hyperlink" Target="http://www.sciencedirect.com/science/article/pii/S1876610217302886" TargetMode="External"/><Relationship Id="rId28" Type="http://schemas.openxmlformats.org/officeDocument/2006/relationships/hyperlink" Target="https://doi.org/10.1016/j.jss.2016.07.001" TargetMode="External"/><Relationship Id="rId27" Type="http://schemas.openxmlformats.org/officeDocument/2006/relationships/hyperlink" Target="http://www.sciencedirect.com/science/article/pii/S0921453415001525" TargetMode="External"/><Relationship Id="rId29" Type="http://schemas.openxmlformats.org/officeDocument/2006/relationships/hyperlink" Target="http://www.sciencedirect.com/science/article/pii/S0360319918306049" TargetMode="External"/><Relationship Id="rId11" Type="http://schemas.openxmlformats.org/officeDocument/2006/relationships/hyperlink" Target="http://www.sciencedirect.com/science/article/pii/S0967066118306592" TargetMode="External"/><Relationship Id="rId10" Type="http://schemas.openxmlformats.org/officeDocument/2006/relationships/hyperlink" Target="http://www.sciencedirect.com/science/article/pii/S1568494616304902" TargetMode="External"/><Relationship Id="rId13" Type="http://schemas.openxmlformats.org/officeDocument/2006/relationships/hyperlink" Target="http://www.sciencedirect.com/science/article/pii/S2214785319328846" TargetMode="External"/><Relationship Id="rId12" Type="http://schemas.openxmlformats.org/officeDocument/2006/relationships/hyperlink" Target="http://www.sciencedirect.com/science/article/pii/S1876610217305593" TargetMode="External"/><Relationship Id="rId15" Type="http://schemas.openxmlformats.org/officeDocument/2006/relationships/hyperlink" Target="http://www.sciencedirect.com/science/article/pii/S2405896315024817" TargetMode="External"/><Relationship Id="rId198" Type="http://schemas.openxmlformats.org/officeDocument/2006/relationships/hyperlink" Target="http://www.sciencedirect.com/science/article/pii/S037877881530102X" TargetMode="External"/><Relationship Id="rId14" Type="http://schemas.openxmlformats.org/officeDocument/2006/relationships/hyperlink" Target="http://www.sciencedirect.com/science/article/pii/S2405896317332305" TargetMode="External"/><Relationship Id="rId197" Type="http://schemas.openxmlformats.org/officeDocument/2006/relationships/hyperlink" Target="http://www.sciencedirect.com/science/article/pii/S0196890415009073" TargetMode="External"/><Relationship Id="rId17" Type="http://schemas.openxmlformats.org/officeDocument/2006/relationships/hyperlink" Target="http://www.sciencedirect.com/science/article/pii/S0038092X17302633" TargetMode="External"/><Relationship Id="rId196" Type="http://schemas.openxmlformats.org/officeDocument/2006/relationships/hyperlink" Target="http://www.sciencedirect.com/science/article/pii/S0360319917304457" TargetMode="External"/><Relationship Id="rId16" Type="http://schemas.openxmlformats.org/officeDocument/2006/relationships/hyperlink" Target="https://doi.org/10.5220/0005335604190424" TargetMode="External"/><Relationship Id="rId195" Type="http://schemas.openxmlformats.org/officeDocument/2006/relationships/hyperlink" Target="http://www.sciencedirect.com/science/article/pii/S0959652619301696" TargetMode="External"/><Relationship Id="rId19" Type="http://schemas.openxmlformats.org/officeDocument/2006/relationships/hyperlink" Target="http://www.sciencedirect.com/science/article/pii/S2405896316316536" TargetMode="External"/><Relationship Id="rId18" Type="http://schemas.openxmlformats.org/officeDocument/2006/relationships/hyperlink" Target="https://doi.org/10.1109/ICSAI.2016.7811014" TargetMode="External"/><Relationship Id="rId199" Type="http://schemas.openxmlformats.org/officeDocument/2006/relationships/hyperlink" Target="http://www.sciencedirect.com/science/article/pii/S0142061514005572" TargetMode="External"/><Relationship Id="rId84" Type="http://schemas.openxmlformats.org/officeDocument/2006/relationships/hyperlink" Target="http://www.sciencedirect.com/science/article/pii/S0306454915004090" TargetMode="External"/><Relationship Id="rId83" Type="http://schemas.openxmlformats.org/officeDocument/2006/relationships/hyperlink" Target="http://www.sciencedirect.com/science/article/pii/S0038092X18307813" TargetMode="External"/><Relationship Id="rId86" Type="http://schemas.openxmlformats.org/officeDocument/2006/relationships/hyperlink" Target="http://www.sciencedirect.com/science/article/pii/S1383762118303709" TargetMode="External"/><Relationship Id="rId85" Type="http://schemas.openxmlformats.org/officeDocument/2006/relationships/hyperlink" Target="http://www.sciencedirect.com/science/article/pii/S0360319915021965" TargetMode="External"/><Relationship Id="rId88" Type="http://schemas.openxmlformats.org/officeDocument/2006/relationships/hyperlink" Target="http://www.sciencedirect.com/science/article/pii/S0360319916316597" TargetMode="External"/><Relationship Id="rId150" Type="http://schemas.openxmlformats.org/officeDocument/2006/relationships/hyperlink" Target="http://www.sciencedirect.com/science/article/pii/S0038092X17305996" TargetMode="External"/><Relationship Id="rId271" Type="http://schemas.openxmlformats.org/officeDocument/2006/relationships/hyperlink" Target="https://doi.org/10.1145/3001867.3001875" TargetMode="External"/><Relationship Id="rId87" Type="http://schemas.openxmlformats.org/officeDocument/2006/relationships/hyperlink" Target="http://www.sciencedirect.com/science/article/pii/S0196890416304484" TargetMode="External"/><Relationship Id="rId270" Type="http://schemas.openxmlformats.org/officeDocument/2006/relationships/hyperlink" Target="http://www.sciencedirect.com/science/article/pii/S0030402615019233" TargetMode="External"/><Relationship Id="rId89" Type="http://schemas.openxmlformats.org/officeDocument/2006/relationships/hyperlink" Target="http://www.sciencedirect.com/science/article/pii/S1359431115002069" TargetMode="External"/><Relationship Id="rId80" Type="http://schemas.openxmlformats.org/officeDocument/2006/relationships/hyperlink" Target="https://doi.org/10.1109/MODELS.2017.29" TargetMode="External"/><Relationship Id="rId82" Type="http://schemas.openxmlformats.org/officeDocument/2006/relationships/hyperlink" Target="http://www.sciencedirect.com/science/article/pii/S2405896316313568" TargetMode="External"/><Relationship Id="rId81" Type="http://schemas.openxmlformats.org/officeDocument/2006/relationships/hyperlink" Target="http://www.sciencedirect.com/science/article/pii/S0957417415008465" TargetMode="External"/><Relationship Id="rId1" Type="http://schemas.openxmlformats.org/officeDocument/2006/relationships/hyperlink" Target="https://ieeexplore.ieee.org/document/8504789" TargetMode="External"/><Relationship Id="rId2" Type="http://schemas.openxmlformats.org/officeDocument/2006/relationships/hyperlink" Target="http://www.sciencedirect.com/science/article/pii/S2405896318326247" TargetMode="External"/><Relationship Id="rId3" Type="http://schemas.openxmlformats.org/officeDocument/2006/relationships/hyperlink" Target="http://www.sciencedirect.com/science/article/pii/S0094576517301935" TargetMode="External"/><Relationship Id="rId149" Type="http://schemas.openxmlformats.org/officeDocument/2006/relationships/hyperlink" Target="http://www.sciencedirect.com/science/article/pii/S0142061519306684" TargetMode="External"/><Relationship Id="rId4" Type="http://schemas.openxmlformats.org/officeDocument/2006/relationships/hyperlink" Target="http://www.sciencedirect.com/science/article/pii/S1569190X18301813" TargetMode="External"/><Relationship Id="rId148" Type="http://schemas.openxmlformats.org/officeDocument/2006/relationships/hyperlink" Target="https://doi.org/10.1504/IJBIC.2017.086701" TargetMode="External"/><Relationship Id="rId269" Type="http://schemas.openxmlformats.org/officeDocument/2006/relationships/hyperlink" Target="http://www.sciencedirect.com/science/article/pii/S0196890418308987" TargetMode="External"/><Relationship Id="rId9" Type="http://schemas.openxmlformats.org/officeDocument/2006/relationships/hyperlink" Target="http://www.sciencedirect.com/science/article/pii/S0029549315001545" TargetMode="External"/><Relationship Id="rId143" Type="http://schemas.openxmlformats.org/officeDocument/2006/relationships/hyperlink" Target="https://doi.org/10.1145/3338906.3338920" TargetMode="External"/><Relationship Id="rId264" Type="http://schemas.openxmlformats.org/officeDocument/2006/relationships/hyperlink" Target="http://www.sciencedirect.com/science/article/pii/S0959652616314470" TargetMode="External"/><Relationship Id="rId142" Type="http://schemas.openxmlformats.org/officeDocument/2006/relationships/hyperlink" Target="http://www.sciencedirect.com/science/article/pii/S0263224115005059" TargetMode="External"/><Relationship Id="rId263" Type="http://schemas.openxmlformats.org/officeDocument/2006/relationships/hyperlink" Target="http://www.sciencedirect.com/science/article/pii/S030626191730260X" TargetMode="External"/><Relationship Id="rId141" Type="http://schemas.openxmlformats.org/officeDocument/2006/relationships/hyperlink" Target="https://doi.org/10.1007/978-3-319-40648-0_28" TargetMode="External"/><Relationship Id="rId262" Type="http://schemas.openxmlformats.org/officeDocument/2006/relationships/hyperlink" Target="http://www.sciencedirect.com/science/article/pii/S187704281503699X" TargetMode="External"/><Relationship Id="rId140" Type="http://schemas.openxmlformats.org/officeDocument/2006/relationships/hyperlink" Target="http://www.sciencedirect.com/science/article/pii/S0094576516304416" TargetMode="External"/><Relationship Id="rId261" Type="http://schemas.openxmlformats.org/officeDocument/2006/relationships/hyperlink" Target="http://www.sciencedirect.com/science/article/pii/S1755008416304690" TargetMode="External"/><Relationship Id="rId5" Type="http://schemas.openxmlformats.org/officeDocument/2006/relationships/hyperlink" Target="http://www.sciencedirect.com/science/article/pii/S0038092X14005428" TargetMode="External"/><Relationship Id="rId147" Type="http://schemas.openxmlformats.org/officeDocument/2006/relationships/hyperlink" Target="http://www.sciencedirect.com/science/article/pii/S0038092X1730693X" TargetMode="External"/><Relationship Id="rId268" Type="http://schemas.openxmlformats.org/officeDocument/2006/relationships/hyperlink" Target="http://www.sciencedirect.com/science/article/pii/S0019057817304172" TargetMode="External"/><Relationship Id="rId6" Type="http://schemas.openxmlformats.org/officeDocument/2006/relationships/hyperlink" Target="http://www.sciencedirect.com/science/article/pii/S221201731630024X" TargetMode="External"/><Relationship Id="rId146" Type="http://schemas.openxmlformats.org/officeDocument/2006/relationships/hyperlink" Target="http://www.sciencedirect.com/science/article/pii/S0196890415010663" TargetMode="External"/><Relationship Id="rId267" Type="http://schemas.openxmlformats.org/officeDocument/2006/relationships/hyperlink" Target="http://www.sciencedirect.com/science/article/pii/S2314717215000586" TargetMode="External"/><Relationship Id="rId7" Type="http://schemas.openxmlformats.org/officeDocument/2006/relationships/hyperlink" Target="https://doi.org/10.1145/3196478.3196484" TargetMode="External"/><Relationship Id="rId145" Type="http://schemas.openxmlformats.org/officeDocument/2006/relationships/hyperlink" Target="http://www.sciencedirect.com/science/article/pii/S1270963816300967" TargetMode="External"/><Relationship Id="rId266" Type="http://schemas.openxmlformats.org/officeDocument/2006/relationships/hyperlink" Target="https://doi.org/10.5220/0005576001410148" TargetMode="External"/><Relationship Id="rId8" Type="http://schemas.openxmlformats.org/officeDocument/2006/relationships/hyperlink" Target="http://www.sciencedirect.com/science/article/pii/S2405896318306505" TargetMode="External"/><Relationship Id="rId144" Type="http://schemas.openxmlformats.org/officeDocument/2006/relationships/hyperlink" Target="https://doi.org/10.1007/s10009-014-0358-6" TargetMode="External"/><Relationship Id="rId265" Type="http://schemas.openxmlformats.org/officeDocument/2006/relationships/hyperlink" Target="http://www.sciencedirect.com/science/article/pii/S016764231400269X" TargetMode="External"/><Relationship Id="rId73" Type="http://schemas.openxmlformats.org/officeDocument/2006/relationships/hyperlink" Target="http://www.sciencedirect.com/science/article/pii/S0360319917321067" TargetMode="External"/><Relationship Id="rId72" Type="http://schemas.openxmlformats.org/officeDocument/2006/relationships/hyperlink" Target="http://www.sciencedirect.com/science/article/pii/S0022460X17303176" TargetMode="External"/><Relationship Id="rId75" Type="http://schemas.openxmlformats.org/officeDocument/2006/relationships/hyperlink" Target="http://www.sciencedirect.com/science/article/pii/S2405896317323534" TargetMode="External"/><Relationship Id="rId74" Type="http://schemas.openxmlformats.org/officeDocument/2006/relationships/hyperlink" Target="http://www.sciencedirect.com/science/article/pii/S0888327019306028" TargetMode="External"/><Relationship Id="rId77" Type="http://schemas.openxmlformats.org/officeDocument/2006/relationships/hyperlink" Target="http://www.sciencedirect.com/science/article/pii/S1477842417300246" TargetMode="External"/><Relationship Id="rId260" Type="http://schemas.openxmlformats.org/officeDocument/2006/relationships/hyperlink" Target="http://www.sciencedirect.com/science/article/pii/S0196890418311890" TargetMode="External"/><Relationship Id="rId76" Type="http://schemas.openxmlformats.org/officeDocument/2006/relationships/hyperlink" Target="http://www.sciencedirect.com/science/article/pii/S0378779618301032" TargetMode="External"/><Relationship Id="rId79" Type="http://schemas.openxmlformats.org/officeDocument/2006/relationships/hyperlink" Target="http://www.sciencedirect.com/science/article/pii/S2405896317328720" TargetMode="External"/><Relationship Id="rId78" Type="http://schemas.openxmlformats.org/officeDocument/2006/relationships/hyperlink" Target="http://www.sciencedirect.com/science/article/pii/S2314717217300211" TargetMode="External"/><Relationship Id="rId71" Type="http://schemas.openxmlformats.org/officeDocument/2006/relationships/hyperlink" Target="https://doi.org/10.1007/978-3-319-24255-2_11" TargetMode="External"/><Relationship Id="rId70" Type="http://schemas.openxmlformats.org/officeDocument/2006/relationships/hyperlink" Target="http://www.sciencedirect.com/science/article/pii/S0360319915002682" TargetMode="External"/><Relationship Id="rId139" Type="http://schemas.openxmlformats.org/officeDocument/2006/relationships/hyperlink" Target="http://www.sciencedirect.com/science/article/pii/S2314717215000598" TargetMode="External"/><Relationship Id="rId138" Type="http://schemas.openxmlformats.org/officeDocument/2006/relationships/hyperlink" Target="https://doi.org/10.1145/3167132.3167291" TargetMode="External"/><Relationship Id="rId259" Type="http://schemas.openxmlformats.org/officeDocument/2006/relationships/hyperlink" Target="http://www.sciencedirect.com/science/article/pii/S0378778815000626" TargetMode="External"/><Relationship Id="rId137" Type="http://schemas.openxmlformats.org/officeDocument/2006/relationships/hyperlink" Target="http://www.sciencedirect.com/science/article/pii/S2405896319304562" TargetMode="External"/><Relationship Id="rId258" Type="http://schemas.openxmlformats.org/officeDocument/2006/relationships/hyperlink" Target="https://doi.org/10.1145/3130218.3132339" TargetMode="External"/><Relationship Id="rId132" Type="http://schemas.openxmlformats.org/officeDocument/2006/relationships/hyperlink" Target="https://doi.org/10.5220/0006722102560267" TargetMode="External"/><Relationship Id="rId253" Type="http://schemas.openxmlformats.org/officeDocument/2006/relationships/hyperlink" Target="http://www.sciencedirect.com/science/article/pii/S0378779616303418" TargetMode="External"/><Relationship Id="rId131" Type="http://schemas.openxmlformats.org/officeDocument/2006/relationships/hyperlink" Target="https://doi.org/10.1016/j.compbiomed.2016.01.003" TargetMode="External"/><Relationship Id="rId252" Type="http://schemas.openxmlformats.org/officeDocument/2006/relationships/hyperlink" Target="http://www.sciencedirect.com/science/article/pii/S0005109818302024" TargetMode="External"/><Relationship Id="rId130" Type="http://schemas.openxmlformats.org/officeDocument/2006/relationships/hyperlink" Target="http://www.sciencedirect.com/science/article/pii/S0022460X16300141" TargetMode="External"/><Relationship Id="rId251" Type="http://schemas.openxmlformats.org/officeDocument/2006/relationships/hyperlink" Target="http://www.sciencedirect.com/science/article/pii/S2352484718300842" TargetMode="External"/><Relationship Id="rId250" Type="http://schemas.openxmlformats.org/officeDocument/2006/relationships/hyperlink" Target="https://doi.org/10.5220/0005440402240231" TargetMode="External"/><Relationship Id="rId136" Type="http://schemas.openxmlformats.org/officeDocument/2006/relationships/hyperlink" Target="http://www.sciencedirect.com/science/article/pii/S0306261918309371" TargetMode="External"/><Relationship Id="rId257" Type="http://schemas.openxmlformats.org/officeDocument/2006/relationships/hyperlink" Target="http://www.sciencedirect.com/science/article/pii/S0888327016302485" TargetMode="External"/><Relationship Id="rId135" Type="http://schemas.openxmlformats.org/officeDocument/2006/relationships/hyperlink" Target="https://doi.org/10.1016/j.matcom.2015.10.012" TargetMode="External"/><Relationship Id="rId256" Type="http://schemas.openxmlformats.org/officeDocument/2006/relationships/hyperlink" Target="http://www.sciencedirect.com/science/article/pii/S0360319917326964" TargetMode="External"/><Relationship Id="rId134" Type="http://schemas.openxmlformats.org/officeDocument/2006/relationships/hyperlink" Target="http://www.sciencedirect.com/science/article/pii/S2212017315002480" TargetMode="External"/><Relationship Id="rId255" Type="http://schemas.openxmlformats.org/officeDocument/2006/relationships/hyperlink" Target="http://www.sciencedirect.com/science/article/pii/S0142061518306690" TargetMode="External"/><Relationship Id="rId133" Type="http://schemas.openxmlformats.org/officeDocument/2006/relationships/hyperlink" Target="http://www.sciencedirect.com/science/article/pii/S0140700715002856" TargetMode="External"/><Relationship Id="rId254" Type="http://schemas.openxmlformats.org/officeDocument/2006/relationships/hyperlink" Target="http://www.sciencedirect.com/science/article/pii/S0360319918318135" TargetMode="External"/><Relationship Id="rId62" Type="http://schemas.openxmlformats.org/officeDocument/2006/relationships/hyperlink" Target="http://www.sciencedirect.com/science/article/pii/S2452414X17300055" TargetMode="External"/><Relationship Id="rId61" Type="http://schemas.openxmlformats.org/officeDocument/2006/relationships/hyperlink" Target="http://www.sciencedirect.com/science/article/pii/S0360544218321509" TargetMode="External"/><Relationship Id="rId64" Type="http://schemas.openxmlformats.org/officeDocument/2006/relationships/hyperlink" Target="http://www.sciencedirect.com/science/article/pii/S036031991934604X" TargetMode="External"/><Relationship Id="rId63" Type="http://schemas.openxmlformats.org/officeDocument/2006/relationships/hyperlink" Target="http://www.sciencedirect.com/science/article/pii/S0141933119305344" TargetMode="External"/><Relationship Id="rId66" Type="http://schemas.openxmlformats.org/officeDocument/2006/relationships/hyperlink" Target="http://www.sciencedirect.com/science/article/pii/S0141029615005714" TargetMode="External"/><Relationship Id="rId172" Type="http://schemas.openxmlformats.org/officeDocument/2006/relationships/hyperlink" Target="http://www.sciencedirect.com/science/article/pii/S0043135415304061" TargetMode="External"/><Relationship Id="rId65" Type="http://schemas.openxmlformats.org/officeDocument/2006/relationships/hyperlink" Target="http://www.sciencedirect.com/science/article/pii/S0951832016303362" TargetMode="External"/><Relationship Id="rId171" Type="http://schemas.openxmlformats.org/officeDocument/2006/relationships/hyperlink" Target="http://www.sciencedirect.com/science/article/pii/S2405896316303536" TargetMode="External"/><Relationship Id="rId68" Type="http://schemas.openxmlformats.org/officeDocument/2006/relationships/hyperlink" Target="https://doi.org/10.1145/2695664.2695882" TargetMode="External"/><Relationship Id="rId170" Type="http://schemas.openxmlformats.org/officeDocument/2006/relationships/hyperlink" Target="http://www.sciencedirect.com/science/article/pii/S0956053X14004966" TargetMode="External"/><Relationship Id="rId67" Type="http://schemas.openxmlformats.org/officeDocument/2006/relationships/hyperlink" Target="http://www.sciencedirect.com/science/article/pii/S0019057820300021" TargetMode="External"/><Relationship Id="rId60" Type="http://schemas.openxmlformats.org/officeDocument/2006/relationships/hyperlink" Target="http://www.sciencedirect.com/science/article/pii/S0307904X15000414" TargetMode="External"/><Relationship Id="rId165" Type="http://schemas.openxmlformats.org/officeDocument/2006/relationships/hyperlink" Target="http://www.sciencedirect.com/science/article/pii/S0196890419300172" TargetMode="External"/><Relationship Id="rId69" Type="http://schemas.openxmlformats.org/officeDocument/2006/relationships/hyperlink" Target="https://doi.org/10.1145/3078659.3078668" TargetMode="External"/><Relationship Id="rId164" Type="http://schemas.openxmlformats.org/officeDocument/2006/relationships/hyperlink" Target="http://www.sciencedirect.com/science/article/pii/S221201731500256X" TargetMode="External"/><Relationship Id="rId163" Type="http://schemas.openxmlformats.org/officeDocument/2006/relationships/hyperlink" Target="http://www.sciencedirect.com/science/article/pii/S0167642318301382" TargetMode="External"/><Relationship Id="rId162" Type="http://schemas.openxmlformats.org/officeDocument/2006/relationships/hyperlink" Target="http://www.sciencedirect.com/science/article/pii/S1877705816315454" TargetMode="External"/><Relationship Id="rId169" Type="http://schemas.openxmlformats.org/officeDocument/2006/relationships/hyperlink" Target="http://www.sciencedirect.com/science/article/pii/S0016003217305227" TargetMode="External"/><Relationship Id="rId168" Type="http://schemas.openxmlformats.org/officeDocument/2006/relationships/hyperlink" Target="http://www.sciencedirect.com/science/article/pii/S240589631502501X" TargetMode="External"/><Relationship Id="rId167" Type="http://schemas.openxmlformats.org/officeDocument/2006/relationships/hyperlink" Target="http://www.sciencedirect.com/science/article/pii/S0306261917305214" TargetMode="External"/><Relationship Id="rId166" Type="http://schemas.openxmlformats.org/officeDocument/2006/relationships/hyperlink" Target="http://www.sciencedirect.com/science/article/pii/S0920379615002197" TargetMode="External"/><Relationship Id="rId51" Type="http://schemas.openxmlformats.org/officeDocument/2006/relationships/hyperlink" Target="http://www.sciencedirect.com/science/article/pii/S2405896318316227" TargetMode="External"/><Relationship Id="rId50" Type="http://schemas.openxmlformats.org/officeDocument/2006/relationships/hyperlink" Target="http://www.sciencedirect.com/science/article/pii/S0306454919306085" TargetMode="External"/><Relationship Id="rId53" Type="http://schemas.openxmlformats.org/officeDocument/2006/relationships/hyperlink" Target="https://doi.org/10.4018/IJMCMC.2018010101" TargetMode="External"/><Relationship Id="rId52" Type="http://schemas.openxmlformats.org/officeDocument/2006/relationships/hyperlink" Target="https://www.sciencedirect.com/science/article/abs/pii/S0167926016300189?via%3Dihub" TargetMode="External"/><Relationship Id="rId55" Type="http://schemas.openxmlformats.org/officeDocument/2006/relationships/hyperlink" Target="http://www.sciencedirect.com/science/article/pii/S0888327017304211" TargetMode="External"/><Relationship Id="rId161" Type="http://schemas.openxmlformats.org/officeDocument/2006/relationships/hyperlink" Target="http://www.sciencedirect.com/science/article/pii/S0142061518335749" TargetMode="External"/><Relationship Id="rId54" Type="http://schemas.openxmlformats.org/officeDocument/2006/relationships/hyperlink" Target="http://www.sciencedirect.com/science/article/pii/S0019057819302101" TargetMode="External"/><Relationship Id="rId160" Type="http://schemas.openxmlformats.org/officeDocument/2006/relationships/hyperlink" Target="https://doi.org/10.1145/3305275.3305324" TargetMode="External"/><Relationship Id="rId57" Type="http://schemas.openxmlformats.org/officeDocument/2006/relationships/hyperlink" Target="http://www.sciencedirect.com/science/article/pii/S1755581719300355" TargetMode="External"/><Relationship Id="rId56" Type="http://schemas.openxmlformats.org/officeDocument/2006/relationships/hyperlink" Target="http://www.sciencedirect.com/science/article/pii/S0167639317301528" TargetMode="External"/><Relationship Id="rId159" Type="http://schemas.openxmlformats.org/officeDocument/2006/relationships/hyperlink" Target="http://www.sciencedirect.com/science/article/pii/S0022460X18300956" TargetMode="External"/><Relationship Id="rId59" Type="http://schemas.openxmlformats.org/officeDocument/2006/relationships/hyperlink" Target="https://doi.org/10.1145/2800986.2800998" TargetMode="External"/><Relationship Id="rId154" Type="http://schemas.openxmlformats.org/officeDocument/2006/relationships/hyperlink" Target="http://www.sciencedirect.com/science/article/pii/S0959652618335960" TargetMode="External"/><Relationship Id="rId275" Type="http://schemas.openxmlformats.org/officeDocument/2006/relationships/hyperlink" Target="https://doi.org/10.1145/3287624.3287629" TargetMode="External"/><Relationship Id="rId58" Type="http://schemas.openxmlformats.org/officeDocument/2006/relationships/hyperlink" Target="http://www.sciencedirect.com/science/article/pii/S096014811500244X" TargetMode="External"/><Relationship Id="rId153" Type="http://schemas.openxmlformats.org/officeDocument/2006/relationships/hyperlink" Target="https://doi.org/10.1145/3230876.3230877" TargetMode="External"/><Relationship Id="rId274" Type="http://schemas.openxmlformats.org/officeDocument/2006/relationships/hyperlink" Target="https://doi.org/10.1145/2970276.2970293" TargetMode="External"/><Relationship Id="rId152" Type="http://schemas.openxmlformats.org/officeDocument/2006/relationships/hyperlink" Target="https://doi.org/10.1145/3239372.3239388" TargetMode="External"/><Relationship Id="rId273" Type="http://schemas.openxmlformats.org/officeDocument/2006/relationships/hyperlink" Target="http://www.sciencedirect.com/science/article/pii/S0094576515302149" TargetMode="External"/><Relationship Id="rId151" Type="http://schemas.openxmlformats.org/officeDocument/2006/relationships/hyperlink" Target="https://doi.org/10.1145/3131885.3131932" TargetMode="External"/><Relationship Id="rId272" Type="http://schemas.openxmlformats.org/officeDocument/2006/relationships/hyperlink" Target="http://www.sciencedirect.com/science/article/pii/S014206151833792X" TargetMode="External"/><Relationship Id="rId158" Type="http://schemas.openxmlformats.org/officeDocument/2006/relationships/hyperlink" Target="http://www.sciencedirect.com/science/article/pii/S2352484719301325" TargetMode="External"/><Relationship Id="rId157" Type="http://schemas.openxmlformats.org/officeDocument/2006/relationships/hyperlink" Target="http://www.sciencedirect.com/science/article/pii/S0029801818300301" TargetMode="External"/><Relationship Id="rId278" Type="http://schemas.openxmlformats.org/officeDocument/2006/relationships/drawing" Target="../drawings/drawing13.xml"/><Relationship Id="rId156" Type="http://schemas.openxmlformats.org/officeDocument/2006/relationships/hyperlink" Target="http://www.sciencedirect.com/science/article/pii/S0378779618301913" TargetMode="External"/><Relationship Id="rId277" Type="http://schemas.openxmlformats.org/officeDocument/2006/relationships/hyperlink" Target="http://www.sciencedirect.com/science/article/pii/S0142061517317179" TargetMode="External"/><Relationship Id="rId155" Type="http://schemas.openxmlformats.org/officeDocument/2006/relationships/hyperlink" Target="https://doi.org/10.1007/s10009-017-0458-1" TargetMode="External"/><Relationship Id="rId276" Type="http://schemas.openxmlformats.org/officeDocument/2006/relationships/hyperlink" Target="http://www.sciencedirect.com/science/article/pii/S0043135415302475" TargetMode="External"/><Relationship Id="rId107" Type="http://schemas.openxmlformats.org/officeDocument/2006/relationships/hyperlink" Target="http://www.sciencedirect.com/science/article/pii/S0360544215004922" TargetMode="External"/><Relationship Id="rId228" Type="http://schemas.openxmlformats.org/officeDocument/2006/relationships/hyperlink" Target="http://www.sciencedirect.com/science/article/pii/S0196890419304662" TargetMode="External"/><Relationship Id="rId106" Type="http://schemas.openxmlformats.org/officeDocument/2006/relationships/hyperlink" Target="https://doi.org/10.1155/2016/1756124" TargetMode="External"/><Relationship Id="rId227" Type="http://schemas.openxmlformats.org/officeDocument/2006/relationships/hyperlink" Target="https://doi.org/10.1145/3321289.3321305" TargetMode="External"/><Relationship Id="rId105" Type="http://schemas.openxmlformats.org/officeDocument/2006/relationships/hyperlink" Target="http://www.sciencedirect.com/science/article/pii/S2405896316300891" TargetMode="External"/><Relationship Id="rId226" Type="http://schemas.openxmlformats.org/officeDocument/2006/relationships/hyperlink" Target="https://doi.org/10.5220/0005440202770284" TargetMode="External"/><Relationship Id="rId104" Type="http://schemas.openxmlformats.org/officeDocument/2006/relationships/hyperlink" Target="http://www.sciencedirect.com/science/article/pii/S0168169916308675" TargetMode="External"/><Relationship Id="rId225" Type="http://schemas.openxmlformats.org/officeDocument/2006/relationships/hyperlink" Target="http://www.sciencedirect.com/science/article/pii/S0010465519301274" TargetMode="External"/><Relationship Id="rId109" Type="http://schemas.openxmlformats.org/officeDocument/2006/relationships/hyperlink" Target="http://www.sciencedirect.com/science/article/pii/S0142061515001210" TargetMode="External"/><Relationship Id="rId108" Type="http://schemas.openxmlformats.org/officeDocument/2006/relationships/hyperlink" Target="http://www.sciencedirect.com/science/article/pii/S0278612517301255" TargetMode="External"/><Relationship Id="rId229" Type="http://schemas.openxmlformats.org/officeDocument/2006/relationships/hyperlink" Target="http://www.sciencedirect.com/science/article/pii/S1110016816303520" TargetMode="External"/><Relationship Id="rId220" Type="http://schemas.openxmlformats.org/officeDocument/2006/relationships/hyperlink" Target="http://www.sciencedirect.com/science/article/pii/S2090447915002002" TargetMode="External"/><Relationship Id="rId103" Type="http://schemas.openxmlformats.org/officeDocument/2006/relationships/hyperlink" Target="http://www.sciencedirect.com/science/article/pii/S089268751530042X" TargetMode="External"/><Relationship Id="rId224" Type="http://schemas.openxmlformats.org/officeDocument/2006/relationships/hyperlink" Target="https://doi.org/10.1007/s11277-018-5951-7" TargetMode="External"/><Relationship Id="rId102" Type="http://schemas.openxmlformats.org/officeDocument/2006/relationships/hyperlink" Target="http://www.sciencedirect.com/science/article/pii/S2212827119303105" TargetMode="External"/><Relationship Id="rId223" Type="http://schemas.openxmlformats.org/officeDocument/2006/relationships/hyperlink" Target="http://www.sciencedirect.com/science/article/pii/S0022460X16001358" TargetMode="External"/><Relationship Id="rId101" Type="http://schemas.openxmlformats.org/officeDocument/2006/relationships/hyperlink" Target="http://www.sciencedirect.com/science/article/pii/S036054421931360X" TargetMode="External"/><Relationship Id="rId222" Type="http://schemas.openxmlformats.org/officeDocument/2006/relationships/hyperlink" Target="https://doi.org/10.1145/3372422.3372447" TargetMode="External"/><Relationship Id="rId100" Type="http://schemas.openxmlformats.org/officeDocument/2006/relationships/hyperlink" Target="http://www.sciencedirect.com/science/article/pii/S1876610215029239" TargetMode="External"/><Relationship Id="rId221" Type="http://schemas.openxmlformats.org/officeDocument/2006/relationships/hyperlink" Target="http://www.sciencedirect.com/science/article/pii/S0038092X18305516" TargetMode="External"/><Relationship Id="rId217" Type="http://schemas.openxmlformats.org/officeDocument/2006/relationships/hyperlink" Target="http://www.sciencedirect.com/science/article/pii/S1876610216312814" TargetMode="External"/><Relationship Id="rId216" Type="http://schemas.openxmlformats.org/officeDocument/2006/relationships/hyperlink" Target="http://www.sciencedirect.com/science/article/pii/S0022460X14008785" TargetMode="External"/><Relationship Id="rId215" Type="http://schemas.openxmlformats.org/officeDocument/2006/relationships/hyperlink" Target="https://doi.org/10.1007/s10846-013-9989-1" TargetMode="External"/><Relationship Id="rId214" Type="http://schemas.openxmlformats.org/officeDocument/2006/relationships/hyperlink" Target="http://www.sciencedirect.com/science/article/pii/S0950584918301721" TargetMode="External"/><Relationship Id="rId219" Type="http://schemas.openxmlformats.org/officeDocument/2006/relationships/hyperlink" Target="http://www.sciencedirect.com/science/article/pii/S2405896319306615" TargetMode="External"/><Relationship Id="rId218" Type="http://schemas.openxmlformats.org/officeDocument/2006/relationships/hyperlink" Target="http://www.sciencedirect.com/science/article/pii/S0360319916334632" TargetMode="External"/><Relationship Id="rId213" Type="http://schemas.openxmlformats.org/officeDocument/2006/relationships/hyperlink" Target="http://www.sciencedirect.com/science/article/pii/S0019057819301016" TargetMode="External"/><Relationship Id="rId212" Type="http://schemas.openxmlformats.org/officeDocument/2006/relationships/hyperlink" Target="http://www.sciencedirect.com/science/article/pii/S0360544219314410" TargetMode="External"/><Relationship Id="rId211" Type="http://schemas.openxmlformats.org/officeDocument/2006/relationships/hyperlink" Target="http://www.sciencedirect.com/science/article/pii/S0360319918318846" TargetMode="External"/><Relationship Id="rId210" Type="http://schemas.openxmlformats.org/officeDocument/2006/relationships/hyperlink" Target="http://www.sciencedirect.com/science/article/pii/S0360544218320267" TargetMode="External"/><Relationship Id="rId129" Type="http://schemas.openxmlformats.org/officeDocument/2006/relationships/hyperlink" Target="http://www.sciencedirect.com/science/article/pii/S1876610217310160" TargetMode="External"/><Relationship Id="rId128" Type="http://schemas.openxmlformats.org/officeDocument/2006/relationships/hyperlink" Target="http://www.sciencedirect.com/science/article/pii/S0029801818320286" TargetMode="External"/><Relationship Id="rId249" Type="http://schemas.openxmlformats.org/officeDocument/2006/relationships/hyperlink" Target="https://doi.org/10.1109/ICSTW.2016.21" TargetMode="External"/><Relationship Id="rId127" Type="http://schemas.openxmlformats.org/officeDocument/2006/relationships/hyperlink" Target="http://www.sciencedirect.com/science/article/pii/S030626191830758X" TargetMode="External"/><Relationship Id="rId248" Type="http://schemas.openxmlformats.org/officeDocument/2006/relationships/hyperlink" Target="http://www.sciencedirect.com/science/article/pii/S0967066118302211" TargetMode="External"/><Relationship Id="rId126" Type="http://schemas.openxmlformats.org/officeDocument/2006/relationships/hyperlink" Target="http://www.sciencedirect.com/science/article/pii/S127096381730901X" TargetMode="External"/><Relationship Id="rId247" Type="http://schemas.openxmlformats.org/officeDocument/2006/relationships/hyperlink" Target="http://www.sciencedirect.com/science/article/pii/S2352152X1930249X" TargetMode="External"/><Relationship Id="rId121" Type="http://schemas.openxmlformats.org/officeDocument/2006/relationships/hyperlink" Target="http://www.sciencedirect.com/science/article/pii/S0360544219321590" TargetMode="External"/><Relationship Id="rId242" Type="http://schemas.openxmlformats.org/officeDocument/2006/relationships/hyperlink" Target="http://www.sciencedirect.com/science/article/pii/S0957417415007502" TargetMode="External"/><Relationship Id="rId120" Type="http://schemas.openxmlformats.org/officeDocument/2006/relationships/hyperlink" Target="http://www.sciencedirect.com/science/article/pii/S0038092X17308691" TargetMode="External"/><Relationship Id="rId241" Type="http://schemas.openxmlformats.org/officeDocument/2006/relationships/hyperlink" Target="http://www.sciencedirect.com/science/article/pii/S2405896316312010" TargetMode="External"/><Relationship Id="rId240" Type="http://schemas.openxmlformats.org/officeDocument/2006/relationships/hyperlink" Target="http://www.sciencedirect.com/science/article/pii/S1383762116000230" TargetMode="External"/><Relationship Id="rId125" Type="http://schemas.openxmlformats.org/officeDocument/2006/relationships/hyperlink" Target="https://doi.org/10.1109/APCASE.2015.45" TargetMode="External"/><Relationship Id="rId246" Type="http://schemas.openxmlformats.org/officeDocument/2006/relationships/hyperlink" Target="http://www.sciencedirect.com/science/article/pii/S0306261918302290" TargetMode="External"/><Relationship Id="rId124" Type="http://schemas.openxmlformats.org/officeDocument/2006/relationships/hyperlink" Target="https://doi.org/10.1007/s10825-016-0876-4" TargetMode="External"/><Relationship Id="rId245" Type="http://schemas.openxmlformats.org/officeDocument/2006/relationships/hyperlink" Target="http://www.sciencedirect.com/science/article/pii/S0196890416304381" TargetMode="External"/><Relationship Id="rId123" Type="http://schemas.openxmlformats.org/officeDocument/2006/relationships/hyperlink" Target="https://doi.org/10.1145/3338906.3340444" TargetMode="External"/><Relationship Id="rId244" Type="http://schemas.openxmlformats.org/officeDocument/2006/relationships/hyperlink" Target="https://doi.org/10.1016/j.matcom.2015.09.011" TargetMode="External"/><Relationship Id="rId122" Type="http://schemas.openxmlformats.org/officeDocument/2006/relationships/hyperlink" Target="http://www.sciencedirect.com/science/article/pii/S2405896316313301" TargetMode="External"/><Relationship Id="rId243" Type="http://schemas.openxmlformats.org/officeDocument/2006/relationships/hyperlink" Target="https://doi.org/10.1145/2889160.2889162" TargetMode="External"/><Relationship Id="rId95" Type="http://schemas.openxmlformats.org/officeDocument/2006/relationships/hyperlink" Target="http://www.sciencedirect.com/science/article/pii/S0029549317301103" TargetMode="External"/><Relationship Id="rId94" Type="http://schemas.openxmlformats.org/officeDocument/2006/relationships/hyperlink" Target="http://www.sciencedirect.com/science/article/pii/S0307904X15001237" TargetMode="External"/><Relationship Id="rId97" Type="http://schemas.openxmlformats.org/officeDocument/2006/relationships/hyperlink" Target="http://www.sciencedirect.com/science/article/pii/S2214860419312722" TargetMode="External"/><Relationship Id="rId96" Type="http://schemas.openxmlformats.org/officeDocument/2006/relationships/hyperlink" Target="http://www.sciencedirect.com/science/article/pii/S0045790616302294" TargetMode="External"/><Relationship Id="rId99" Type="http://schemas.openxmlformats.org/officeDocument/2006/relationships/hyperlink" Target="http://www.sciencedirect.com/science/article/pii/S187661021631284X" TargetMode="External"/><Relationship Id="rId98" Type="http://schemas.openxmlformats.org/officeDocument/2006/relationships/hyperlink" Target="http://www.sciencedirect.com/science/article/pii/S2405896319324413" TargetMode="External"/><Relationship Id="rId91" Type="http://schemas.openxmlformats.org/officeDocument/2006/relationships/hyperlink" Target="http://www.sciencedirect.com/science/article/pii/S0196890419307757" TargetMode="External"/><Relationship Id="rId90" Type="http://schemas.openxmlformats.org/officeDocument/2006/relationships/hyperlink" Target="https://doi.org/10.1145/3170500" TargetMode="External"/><Relationship Id="rId93" Type="http://schemas.openxmlformats.org/officeDocument/2006/relationships/hyperlink" Target="http://www.sciencedirect.com/science/article/pii/S0360544216313093" TargetMode="External"/><Relationship Id="rId92" Type="http://schemas.openxmlformats.org/officeDocument/2006/relationships/hyperlink" Target="http://www.sciencedirect.com/science/article/pii/S0960148115303840" TargetMode="External"/><Relationship Id="rId118" Type="http://schemas.openxmlformats.org/officeDocument/2006/relationships/hyperlink" Target="http://www.sciencedirect.com/science/article/pii/S0038092X15002662" TargetMode="External"/><Relationship Id="rId239" Type="http://schemas.openxmlformats.org/officeDocument/2006/relationships/hyperlink" Target="https://doi.org/10.1145/3127022" TargetMode="External"/><Relationship Id="rId117" Type="http://schemas.openxmlformats.org/officeDocument/2006/relationships/hyperlink" Target="http://www.sciencedirect.com/science/article/pii/S2213138818300195" TargetMode="External"/><Relationship Id="rId238" Type="http://schemas.openxmlformats.org/officeDocument/2006/relationships/hyperlink" Target="http://www.sciencedirect.com/science/article/pii/S2405896319304653" TargetMode="External"/><Relationship Id="rId116" Type="http://schemas.openxmlformats.org/officeDocument/2006/relationships/hyperlink" Target="http://www.sciencedirect.com/science/article/pii/S0022489816300623" TargetMode="External"/><Relationship Id="rId237" Type="http://schemas.openxmlformats.org/officeDocument/2006/relationships/hyperlink" Target="http://www.sciencedirect.com/science/article/pii/S0038092X17305819" TargetMode="External"/><Relationship Id="rId115" Type="http://schemas.openxmlformats.org/officeDocument/2006/relationships/hyperlink" Target="https://doi.org/10.1145/2786805.2786818" TargetMode="External"/><Relationship Id="rId236" Type="http://schemas.openxmlformats.org/officeDocument/2006/relationships/hyperlink" Target="http://www.sciencedirect.com/science/article/pii/S0950584914001244" TargetMode="External"/><Relationship Id="rId119" Type="http://schemas.openxmlformats.org/officeDocument/2006/relationships/hyperlink" Target="http://www.sciencedirect.com/science/article/pii/S0960148117310911" TargetMode="External"/><Relationship Id="rId110" Type="http://schemas.openxmlformats.org/officeDocument/2006/relationships/hyperlink" Target="http://www.sciencedirect.com/science/article/pii/S0360319918316148" TargetMode="External"/><Relationship Id="rId231" Type="http://schemas.openxmlformats.org/officeDocument/2006/relationships/hyperlink" Target="http://www.sciencedirect.com/science/article/pii/S0196890418311415" TargetMode="External"/><Relationship Id="rId230" Type="http://schemas.openxmlformats.org/officeDocument/2006/relationships/hyperlink" Target="https://doi.org/10.1007/s10703-016-0261-8" TargetMode="External"/><Relationship Id="rId114" Type="http://schemas.openxmlformats.org/officeDocument/2006/relationships/hyperlink" Target="https://doi.org/10.1007/s10664-018-9611-z" TargetMode="External"/><Relationship Id="rId235" Type="http://schemas.openxmlformats.org/officeDocument/2006/relationships/hyperlink" Target="http://www.sciencedirect.com/science/article/pii/S0029549316000972" TargetMode="External"/><Relationship Id="rId113" Type="http://schemas.openxmlformats.org/officeDocument/2006/relationships/hyperlink" Target="http://www.sciencedirect.com/science/article/pii/S240589631730914X" TargetMode="External"/><Relationship Id="rId234" Type="http://schemas.openxmlformats.org/officeDocument/2006/relationships/hyperlink" Target="http://www.sciencedirect.com/science/article/pii/S2405896318325680" TargetMode="External"/><Relationship Id="rId112" Type="http://schemas.openxmlformats.org/officeDocument/2006/relationships/hyperlink" Target="http://www.sciencedirect.com/science/article/pii/S2405896316320985" TargetMode="External"/><Relationship Id="rId233" Type="http://schemas.openxmlformats.org/officeDocument/2006/relationships/hyperlink" Target="http://www.sciencedirect.com/science/article/pii/S240589631931081X" TargetMode="External"/><Relationship Id="rId111" Type="http://schemas.openxmlformats.org/officeDocument/2006/relationships/hyperlink" Target="http://www.sciencedirect.com/science/article/pii/S2452321618302075" TargetMode="External"/><Relationship Id="rId232" Type="http://schemas.openxmlformats.org/officeDocument/2006/relationships/hyperlink" Target="http://www.sciencedirect.com/science/article/pii/S2405896315023344" TargetMode="External"/><Relationship Id="rId206" Type="http://schemas.openxmlformats.org/officeDocument/2006/relationships/hyperlink" Target="https://doi.org/10.1145/3162957.3162998" TargetMode="External"/><Relationship Id="rId205" Type="http://schemas.openxmlformats.org/officeDocument/2006/relationships/hyperlink" Target="http://www.sciencedirect.com/science/article/pii/S0019057818300120" TargetMode="External"/><Relationship Id="rId204" Type="http://schemas.openxmlformats.org/officeDocument/2006/relationships/hyperlink" Target="http://www.sciencedirect.com/science/article/pii/S0142061514004475" TargetMode="External"/><Relationship Id="rId203" Type="http://schemas.openxmlformats.org/officeDocument/2006/relationships/hyperlink" Target="http://www.sciencedirect.com/science/article/pii/S019689041630735X" TargetMode="External"/><Relationship Id="rId209" Type="http://schemas.openxmlformats.org/officeDocument/2006/relationships/hyperlink" Target="http://www.sciencedirect.com/science/article/pii/S0957417415006004" TargetMode="External"/><Relationship Id="rId208" Type="http://schemas.openxmlformats.org/officeDocument/2006/relationships/hyperlink" Target="https://doi.org/10.1007/s11107-018-0805-5" TargetMode="External"/><Relationship Id="rId207" Type="http://schemas.openxmlformats.org/officeDocument/2006/relationships/hyperlink" Target="http://www.sciencedirect.com/science/article/pii/S0360319920300756" TargetMode="External"/><Relationship Id="rId202" Type="http://schemas.openxmlformats.org/officeDocument/2006/relationships/hyperlink" Target="http://www.sciencedirect.com/science/article/pii/S1876610217361386" TargetMode="External"/><Relationship Id="rId201" Type="http://schemas.openxmlformats.org/officeDocument/2006/relationships/hyperlink" Target="http://www.sciencedirect.com/science/article/pii/S2210670717305292" TargetMode="External"/><Relationship Id="rId200" Type="http://schemas.openxmlformats.org/officeDocument/2006/relationships/hyperlink" Target="http://www.sciencedirect.com/science/article/pii/S235248471931090X" TargetMode="External"/></Relationships>
</file>

<file path=xl/worksheets/_rels/sheet14.xml.rels><?xml version="1.0" encoding="UTF-8" standalone="yes"?><Relationships xmlns="http://schemas.openxmlformats.org/package/2006/relationships"><Relationship Id="rId40" Type="http://schemas.openxmlformats.org/officeDocument/2006/relationships/hyperlink" Target="http://www.sciencedirect.com/science/article/pii/S0030402620300620" TargetMode="External"/><Relationship Id="rId190" Type="http://schemas.openxmlformats.org/officeDocument/2006/relationships/hyperlink" Target="https://doi.org/10.1007/978-3-319-29778-1_8" TargetMode="External"/><Relationship Id="rId42" Type="http://schemas.openxmlformats.org/officeDocument/2006/relationships/hyperlink" Target="https://doi.org/10.1007/s11277-018-5379-0" TargetMode="External"/><Relationship Id="rId41" Type="http://schemas.openxmlformats.org/officeDocument/2006/relationships/hyperlink" Target="https://doi.org/10.1109/ICIT.2016.7474835" TargetMode="External"/><Relationship Id="rId44" Type="http://schemas.openxmlformats.org/officeDocument/2006/relationships/hyperlink" Target="http://www.sciencedirect.com/science/article/pii/S0142061518312559" TargetMode="External"/><Relationship Id="rId194" Type="http://schemas.openxmlformats.org/officeDocument/2006/relationships/hyperlink" Target="http://www.sciencedirect.com/science/article/pii/S1359431117350287" TargetMode="External"/><Relationship Id="rId43" Type="http://schemas.openxmlformats.org/officeDocument/2006/relationships/hyperlink" Target="https://doi.org/10.1145/3126516" TargetMode="External"/><Relationship Id="rId193" Type="http://schemas.openxmlformats.org/officeDocument/2006/relationships/hyperlink" Target="http://www.sciencedirect.com/science/article/pii/S0957415816300356" TargetMode="External"/><Relationship Id="rId46" Type="http://schemas.openxmlformats.org/officeDocument/2006/relationships/hyperlink" Target="http://www.sciencedirect.com/science/article/pii/S2405896315017875" TargetMode="External"/><Relationship Id="rId192" Type="http://schemas.openxmlformats.org/officeDocument/2006/relationships/hyperlink" Target="https://doi.org/10.1145/3036932.3036934" TargetMode="External"/><Relationship Id="rId45" Type="http://schemas.openxmlformats.org/officeDocument/2006/relationships/hyperlink" Target="https://doi.org/10.1109/ACCESS.2017.2776898" TargetMode="External"/><Relationship Id="rId191" Type="http://schemas.openxmlformats.org/officeDocument/2006/relationships/hyperlink" Target="https://doi.org/10.1145/3205455.3205490" TargetMode="External"/><Relationship Id="rId48" Type="http://schemas.openxmlformats.org/officeDocument/2006/relationships/hyperlink" Target="https://doi.org/10.1007/s11219-014-9259-x" TargetMode="External"/><Relationship Id="rId187" Type="http://schemas.openxmlformats.org/officeDocument/2006/relationships/hyperlink" Target="https://doi.org/10.1145/3314493.3314494" TargetMode="External"/><Relationship Id="rId47" Type="http://schemas.openxmlformats.org/officeDocument/2006/relationships/hyperlink" Target="https://doi.org/10.1145/3005446" TargetMode="External"/><Relationship Id="rId186" Type="http://schemas.openxmlformats.org/officeDocument/2006/relationships/hyperlink" Target="http://www.sciencedirect.com/science/article/pii/S0378779618301287" TargetMode="External"/><Relationship Id="rId185" Type="http://schemas.openxmlformats.org/officeDocument/2006/relationships/hyperlink" Target="http://www.sciencedirect.com/science/article/pii/S1569190X19301054" TargetMode="External"/><Relationship Id="rId49" Type="http://schemas.openxmlformats.org/officeDocument/2006/relationships/hyperlink" Target="http://www.sciencedirect.com/science/article/pii/S014206151732207X" TargetMode="External"/><Relationship Id="rId184" Type="http://schemas.openxmlformats.org/officeDocument/2006/relationships/hyperlink" Target="http://www.sciencedirect.com/science/article/pii/S0924013616303673" TargetMode="External"/><Relationship Id="rId189" Type="http://schemas.openxmlformats.org/officeDocument/2006/relationships/hyperlink" Target="https://doi.org/10.1145/3126536" TargetMode="External"/><Relationship Id="rId188" Type="http://schemas.openxmlformats.org/officeDocument/2006/relationships/hyperlink" Target="http://www.sciencedirect.com/science/article/pii/S0360544218312842" TargetMode="External"/><Relationship Id="rId31" Type="http://schemas.openxmlformats.org/officeDocument/2006/relationships/hyperlink" Target="http://www.sciencedirect.com/science/article/pii/S0360319918317828" TargetMode="External"/><Relationship Id="rId30" Type="http://schemas.openxmlformats.org/officeDocument/2006/relationships/hyperlink" Target="http://www.sciencedirect.com/science/article/pii/S0038092X15005265" TargetMode="External"/><Relationship Id="rId33" Type="http://schemas.openxmlformats.org/officeDocument/2006/relationships/hyperlink" Target="http://www.sciencedirect.com/science/article/pii/S037877962030033X" TargetMode="External"/><Relationship Id="rId183" Type="http://schemas.openxmlformats.org/officeDocument/2006/relationships/hyperlink" Target="http://www.sciencedirect.com/science/article/pii/S036054421731246X" TargetMode="External"/><Relationship Id="rId32" Type="http://schemas.openxmlformats.org/officeDocument/2006/relationships/hyperlink" Target="http://www.sciencedirect.com/science/article/pii/S0360544220301912" TargetMode="External"/><Relationship Id="rId182" Type="http://schemas.openxmlformats.org/officeDocument/2006/relationships/hyperlink" Target="http://www.sciencedirect.com/science/article/pii/S0038092X16000098" TargetMode="External"/><Relationship Id="rId35" Type="http://schemas.openxmlformats.org/officeDocument/2006/relationships/hyperlink" Target="https://doi.org/10.1109/ISIE.2017.8001373" TargetMode="External"/><Relationship Id="rId181" Type="http://schemas.openxmlformats.org/officeDocument/2006/relationships/hyperlink" Target="https://doi.org/10.1177/0037549716656791" TargetMode="External"/><Relationship Id="rId34" Type="http://schemas.openxmlformats.org/officeDocument/2006/relationships/hyperlink" Target="http://www.sciencedirect.com/science/article/pii/S0045790616000112" TargetMode="External"/><Relationship Id="rId180" Type="http://schemas.openxmlformats.org/officeDocument/2006/relationships/hyperlink" Target="http://www.sciencedirect.com/science/article/pii/S0920379618306094" TargetMode="External"/><Relationship Id="rId37" Type="http://schemas.openxmlformats.org/officeDocument/2006/relationships/hyperlink" Target="https://doi.org/10.1145/3372938.3373008" TargetMode="External"/><Relationship Id="rId176" Type="http://schemas.openxmlformats.org/officeDocument/2006/relationships/hyperlink" Target="http://www.sciencedirect.com/science/article/pii/S0019057818304257" TargetMode="External"/><Relationship Id="rId36" Type="http://schemas.openxmlformats.org/officeDocument/2006/relationships/hyperlink" Target="http://www.sciencedirect.com/science/article/pii/S0142061517312012" TargetMode="External"/><Relationship Id="rId175" Type="http://schemas.openxmlformats.org/officeDocument/2006/relationships/hyperlink" Target="http://www.sciencedirect.com/science/article/pii/S0038092X18300707" TargetMode="External"/><Relationship Id="rId39" Type="http://schemas.openxmlformats.org/officeDocument/2006/relationships/hyperlink" Target="http://www.sciencedirect.com/science/article/pii/S0306261919306014" TargetMode="External"/><Relationship Id="rId174" Type="http://schemas.openxmlformats.org/officeDocument/2006/relationships/hyperlink" Target="https://doi.org/10.1145/3177457.3177493" TargetMode="External"/><Relationship Id="rId38" Type="http://schemas.openxmlformats.org/officeDocument/2006/relationships/hyperlink" Target="https://doi.org/10.1007/s00521-015-2161-z" TargetMode="External"/><Relationship Id="rId173" Type="http://schemas.openxmlformats.org/officeDocument/2006/relationships/hyperlink" Target="http://www.sciencedirect.com/science/article/pii/S2405896317332275" TargetMode="External"/><Relationship Id="rId179" Type="http://schemas.openxmlformats.org/officeDocument/2006/relationships/hyperlink" Target="http://www.sciencedirect.com/science/article/pii/S0378779619304584" TargetMode="External"/><Relationship Id="rId178" Type="http://schemas.openxmlformats.org/officeDocument/2006/relationships/hyperlink" Target="http://www.sciencedirect.com/science/article/pii/S036031991402850X" TargetMode="External"/><Relationship Id="rId177" Type="http://schemas.openxmlformats.org/officeDocument/2006/relationships/hyperlink" Target="http://www.sciencedirect.com/science/article/pii/S2405896319304100" TargetMode="External"/><Relationship Id="rId20" Type="http://schemas.openxmlformats.org/officeDocument/2006/relationships/hyperlink" Target="http://www.sciencedirect.com/science/article/pii/S014206151732149X" TargetMode="External"/><Relationship Id="rId22" Type="http://schemas.openxmlformats.org/officeDocument/2006/relationships/hyperlink" Target="http://www.sciencedirect.com/science/article/pii/S0142061516304793" TargetMode="External"/><Relationship Id="rId21" Type="http://schemas.openxmlformats.org/officeDocument/2006/relationships/hyperlink" Target="http://www.sciencedirect.com/science/article/pii/S1876610217309992" TargetMode="External"/><Relationship Id="rId24" Type="http://schemas.openxmlformats.org/officeDocument/2006/relationships/hyperlink" Target="http://www.sciencedirect.com/science/article/pii/S0019057817305128" TargetMode="External"/><Relationship Id="rId23" Type="http://schemas.openxmlformats.org/officeDocument/2006/relationships/hyperlink" Target="http://www.sciencedirect.com/science/article/pii/S0306261916303750" TargetMode="External"/><Relationship Id="rId26" Type="http://schemas.openxmlformats.org/officeDocument/2006/relationships/hyperlink" Target="https://doi.org/10.1016/j.engappai.2016.04.007" TargetMode="External"/><Relationship Id="rId25" Type="http://schemas.openxmlformats.org/officeDocument/2006/relationships/hyperlink" Target="http://www.sciencedirect.com/science/article/pii/S1876610217302886" TargetMode="External"/><Relationship Id="rId28" Type="http://schemas.openxmlformats.org/officeDocument/2006/relationships/hyperlink" Target="https://doi.org/10.1016/j.jss.2016.07.001" TargetMode="External"/><Relationship Id="rId27" Type="http://schemas.openxmlformats.org/officeDocument/2006/relationships/hyperlink" Target="http://www.sciencedirect.com/science/article/pii/S0921453415001525" TargetMode="External"/><Relationship Id="rId29" Type="http://schemas.openxmlformats.org/officeDocument/2006/relationships/hyperlink" Target="http://www.sciencedirect.com/science/article/pii/S0360319918306049" TargetMode="External"/><Relationship Id="rId11" Type="http://schemas.openxmlformats.org/officeDocument/2006/relationships/hyperlink" Target="http://www.sciencedirect.com/science/article/pii/S0967066118306592" TargetMode="External"/><Relationship Id="rId10" Type="http://schemas.openxmlformats.org/officeDocument/2006/relationships/hyperlink" Target="http://www.sciencedirect.com/science/article/pii/S1568494616304902" TargetMode="External"/><Relationship Id="rId13" Type="http://schemas.openxmlformats.org/officeDocument/2006/relationships/hyperlink" Target="http://www.sciencedirect.com/science/article/pii/S2214785319328846" TargetMode="External"/><Relationship Id="rId12" Type="http://schemas.openxmlformats.org/officeDocument/2006/relationships/hyperlink" Target="http://www.sciencedirect.com/science/article/pii/S1876610217305593" TargetMode="External"/><Relationship Id="rId15" Type="http://schemas.openxmlformats.org/officeDocument/2006/relationships/hyperlink" Target="http://www.sciencedirect.com/science/article/pii/S2405896315024817" TargetMode="External"/><Relationship Id="rId198" Type="http://schemas.openxmlformats.org/officeDocument/2006/relationships/hyperlink" Target="http://www.sciencedirect.com/science/article/pii/S037877881530102X" TargetMode="External"/><Relationship Id="rId14" Type="http://schemas.openxmlformats.org/officeDocument/2006/relationships/hyperlink" Target="http://www.sciencedirect.com/science/article/pii/S2405896317332305" TargetMode="External"/><Relationship Id="rId197" Type="http://schemas.openxmlformats.org/officeDocument/2006/relationships/hyperlink" Target="http://www.sciencedirect.com/science/article/pii/S0196890415009073" TargetMode="External"/><Relationship Id="rId17" Type="http://schemas.openxmlformats.org/officeDocument/2006/relationships/hyperlink" Target="http://www.sciencedirect.com/science/article/pii/S0038092X17302633" TargetMode="External"/><Relationship Id="rId196" Type="http://schemas.openxmlformats.org/officeDocument/2006/relationships/hyperlink" Target="http://www.sciencedirect.com/science/article/pii/S0360319917304457" TargetMode="External"/><Relationship Id="rId16" Type="http://schemas.openxmlformats.org/officeDocument/2006/relationships/hyperlink" Target="https://doi.org/10.5220/0005335604190424" TargetMode="External"/><Relationship Id="rId195" Type="http://schemas.openxmlformats.org/officeDocument/2006/relationships/hyperlink" Target="http://www.sciencedirect.com/science/article/pii/S0959652619301696" TargetMode="External"/><Relationship Id="rId19" Type="http://schemas.openxmlformats.org/officeDocument/2006/relationships/hyperlink" Target="http://www.sciencedirect.com/science/article/pii/S2405896316316536" TargetMode="External"/><Relationship Id="rId18" Type="http://schemas.openxmlformats.org/officeDocument/2006/relationships/hyperlink" Target="https://doi.org/10.1109/ICSAI.2016.7811014" TargetMode="External"/><Relationship Id="rId199" Type="http://schemas.openxmlformats.org/officeDocument/2006/relationships/hyperlink" Target="http://www.sciencedirect.com/science/article/pii/S0142061514005572" TargetMode="External"/><Relationship Id="rId84" Type="http://schemas.openxmlformats.org/officeDocument/2006/relationships/hyperlink" Target="http://www.sciencedirect.com/science/article/pii/S0306454915004090" TargetMode="External"/><Relationship Id="rId83" Type="http://schemas.openxmlformats.org/officeDocument/2006/relationships/hyperlink" Target="http://www.sciencedirect.com/science/article/pii/S0038092X18307813" TargetMode="External"/><Relationship Id="rId86" Type="http://schemas.openxmlformats.org/officeDocument/2006/relationships/hyperlink" Target="http://www.sciencedirect.com/science/article/pii/S1383762118303709" TargetMode="External"/><Relationship Id="rId85" Type="http://schemas.openxmlformats.org/officeDocument/2006/relationships/hyperlink" Target="http://www.sciencedirect.com/science/article/pii/S0360319915021965" TargetMode="External"/><Relationship Id="rId88" Type="http://schemas.openxmlformats.org/officeDocument/2006/relationships/hyperlink" Target="http://www.sciencedirect.com/science/article/pii/S0360319916316597" TargetMode="External"/><Relationship Id="rId150" Type="http://schemas.openxmlformats.org/officeDocument/2006/relationships/hyperlink" Target="http://www.sciencedirect.com/science/article/pii/S0038092X17305996" TargetMode="External"/><Relationship Id="rId271" Type="http://schemas.openxmlformats.org/officeDocument/2006/relationships/hyperlink" Target="https://doi.org/10.1145/3001867.3001875" TargetMode="External"/><Relationship Id="rId87" Type="http://schemas.openxmlformats.org/officeDocument/2006/relationships/hyperlink" Target="http://www.sciencedirect.com/science/article/pii/S0196890416304484" TargetMode="External"/><Relationship Id="rId270" Type="http://schemas.openxmlformats.org/officeDocument/2006/relationships/hyperlink" Target="http://www.sciencedirect.com/science/article/pii/S0030402615019233" TargetMode="External"/><Relationship Id="rId89" Type="http://schemas.openxmlformats.org/officeDocument/2006/relationships/hyperlink" Target="http://www.sciencedirect.com/science/article/pii/S1359431115002069" TargetMode="External"/><Relationship Id="rId80" Type="http://schemas.openxmlformats.org/officeDocument/2006/relationships/hyperlink" Target="https://doi.org/10.1109/MODELS.2017.29" TargetMode="External"/><Relationship Id="rId82" Type="http://schemas.openxmlformats.org/officeDocument/2006/relationships/hyperlink" Target="http://www.sciencedirect.com/science/article/pii/S2405896316313568" TargetMode="External"/><Relationship Id="rId81" Type="http://schemas.openxmlformats.org/officeDocument/2006/relationships/hyperlink" Target="http://www.sciencedirect.com/science/article/pii/S0957417415008465" TargetMode="External"/><Relationship Id="rId1" Type="http://schemas.openxmlformats.org/officeDocument/2006/relationships/hyperlink" Target="https://ieeexplore.ieee.org/document/8504789" TargetMode="External"/><Relationship Id="rId2" Type="http://schemas.openxmlformats.org/officeDocument/2006/relationships/hyperlink" Target="http://www.sciencedirect.com/science/article/pii/S2405896318326247" TargetMode="External"/><Relationship Id="rId3" Type="http://schemas.openxmlformats.org/officeDocument/2006/relationships/hyperlink" Target="http://www.sciencedirect.com/science/article/pii/S0094576517301935" TargetMode="External"/><Relationship Id="rId149" Type="http://schemas.openxmlformats.org/officeDocument/2006/relationships/hyperlink" Target="http://www.sciencedirect.com/science/article/pii/S0142061519306684" TargetMode="External"/><Relationship Id="rId4" Type="http://schemas.openxmlformats.org/officeDocument/2006/relationships/hyperlink" Target="http://www.sciencedirect.com/science/article/pii/S1569190X18301813" TargetMode="External"/><Relationship Id="rId148" Type="http://schemas.openxmlformats.org/officeDocument/2006/relationships/hyperlink" Target="https://doi.org/10.1504/IJBIC.2017.086701" TargetMode="External"/><Relationship Id="rId269" Type="http://schemas.openxmlformats.org/officeDocument/2006/relationships/hyperlink" Target="http://www.sciencedirect.com/science/article/pii/S0196890418308987" TargetMode="External"/><Relationship Id="rId9" Type="http://schemas.openxmlformats.org/officeDocument/2006/relationships/hyperlink" Target="http://www.sciencedirect.com/science/article/pii/S0029549315001545" TargetMode="External"/><Relationship Id="rId143" Type="http://schemas.openxmlformats.org/officeDocument/2006/relationships/hyperlink" Target="https://doi.org/10.1145/3338906.3338920" TargetMode="External"/><Relationship Id="rId264" Type="http://schemas.openxmlformats.org/officeDocument/2006/relationships/hyperlink" Target="http://www.sciencedirect.com/science/article/pii/S0959652616314470" TargetMode="External"/><Relationship Id="rId142" Type="http://schemas.openxmlformats.org/officeDocument/2006/relationships/hyperlink" Target="http://www.sciencedirect.com/science/article/pii/S0263224115005059" TargetMode="External"/><Relationship Id="rId263" Type="http://schemas.openxmlformats.org/officeDocument/2006/relationships/hyperlink" Target="http://www.sciencedirect.com/science/article/pii/S030626191730260X" TargetMode="External"/><Relationship Id="rId141" Type="http://schemas.openxmlformats.org/officeDocument/2006/relationships/hyperlink" Target="https://doi.org/10.1007/978-3-319-40648-0_28" TargetMode="External"/><Relationship Id="rId262" Type="http://schemas.openxmlformats.org/officeDocument/2006/relationships/hyperlink" Target="http://www.sciencedirect.com/science/article/pii/S187704281503699X" TargetMode="External"/><Relationship Id="rId140" Type="http://schemas.openxmlformats.org/officeDocument/2006/relationships/hyperlink" Target="http://www.sciencedirect.com/science/article/pii/S0094576516304416" TargetMode="External"/><Relationship Id="rId261" Type="http://schemas.openxmlformats.org/officeDocument/2006/relationships/hyperlink" Target="http://www.sciencedirect.com/science/article/pii/S1755008416304690" TargetMode="External"/><Relationship Id="rId5" Type="http://schemas.openxmlformats.org/officeDocument/2006/relationships/hyperlink" Target="http://www.sciencedirect.com/science/article/pii/S0038092X14005428" TargetMode="External"/><Relationship Id="rId147" Type="http://schemas.openxmlformats.org/officeDocument/2006/relationships/hyperlink" Target="http://www.sciencedirect.com/science/article/pii/S0038092X1730693X" TargetMode="External"/><Relationship Id="rId268" Type="http://schemas.openxmlformats.org/officeDocument/2006/relationships/hyperlink" Target="http://www.sciencedirect.com/science/article/pii/S0019057817304172" TargetMode="External"/><Relationship Id="rId6" Type="http://schemas.openxmlformats.org/officeDocument/2006/relationships/hyperlink" Target="http://www.sciencedirect.com/science/article/pii/S221201731630024X" TargetMode="External"/><Relationship Id="rId146" Type="http://schemas.openxmlformats.org/officeDocument/2006/relationships/hyperlink" Target="http://www.sciencedirect.com/science/article/pii/S0196890415010663" TargetMode="External"/><Relationship Id="rId267" Type="http://schemas.openxmlformats.org/officeDocument/2006/relationships/hyperlink" Target="http://www.sciencedirect.com/science/article/pii/S2314717215000586" TargetMode="External"/><Relationship Id="rId7" Type="http://schemas.openxmlformats.org/officeDocument/2006/relationships/hyperlink" Target="https://doi.org/10.1145/3196478.3196484" TargetMode="External"/><Relationship Id="rId145" Type="http://schemas.openxmlformats.org/officeDocument/2006/relationships/hyperlink" Target="http://www.sciencedirect.com/science/article/pii/S1270963816300967" TargetMode="External"/><Relationship Id="rId266" Type="http://schemas.openxmlformats.org/officeDocument/2006/relationships/hyperlink" Target="https://doi.org/10.5220/0005576001410148" TargetMode="External"/><Relationship Id="rId8" Type="http://schemas.openxmlformats.org/officeDocument/2006/relationships/hyperlink" Target="http://www.sciencedirect.com/science/article/pii/S2405896318306505" TargetMode="External"/><Relationship Id="rId144" Type="http://schemas.openxmlformats.org/officeDocument/2006/relationships/hyperlink" Target="https://doi.org/10.1007/s10009-014-0358-6" TargetMode="External"/><Relationship Id="rId265" Type="http://schemas.openxmlformats.org/officeDocument/2006/relationships/hyperlink" Target="http://www.sciencedirect.com/science/article/pii/S016764231400269X" TargetMode="External"/><Relationship Id="rId73" Type="http://schemas.openxmlformats.org/officeDocument/2006/relationships/hyperlink" Target="http://www.sciencedirect.com/science/article/pii/S0360319917321067" TargetMode="External"/><Relationship Id="rId72" Type="http://schemas.openxmlformats.org/officeDocument/2006/relationships/hyperlink" Target="http://www.sciencedirect.com/science/article/pii/S0022460X17303176" TargetMode="External"/><Relationship Id="rId75" Type="http://schemas.openxmlformats.org/officeDocument/2006/relationships/hyperlink" Target="http://www.sciencedirect.com/science/article/pii/S2405896317323534" TargetMode="External"/><Relationship Id="rId74" Type="http://schemas.openxmlformats.org/officeDocument/2006/relationships/hyperlink" Target="http://www.sciencedirect.com/science/article/pii/S0888327019306028" TargetMode="External"/><Relationship Id="rId77" Type="http://schemas.openxmlformats.org/officeDocument/2006/relationships/hyperlink" Target="http://www.sciencedirect.com/science/article/pii/S1477842417300246" TargetMode="External"/><Relationship Id="rId260" Type="http://schemas.openxmlformats.org/officeDocument/2006/relationships/hyperlink" Target="http://www.sciencedirect.com/science/article/pii/S0196890418311890" TargetMode="External"/><Relationship Id="rId76" Type="http://schemas.openxmlformats.org/officeDocument/2006/relationships/hyperlink" Target="http://www.sciencedirect.com/science/article/pii/S0378779618301032" TargetMode="External"/><Relationship Id="rId79" Type="http://schemas.openxmlformats.org/officeDocument/2006/relationships/hyperlink" Target="http://www.sciencedirect.com/science/article/pii/S2405896317328720" TargetMode="External"/><Relationship Id="rId78" Type="http://schemas.openxmlformats.org/officeDocument/2006/relationships/hyperlink" Target="http://www.sciencedirect.com/science/article/pii/S2314717217300211" TargetMode="External"/><Relationship Id="rId71" Type="http://schemas.openxmlformats.org/officeDocument/2006/relationships/hyperlink" Target="https://doi.org/10.1007/978-3-319-24255-2_11" TargetMode="External"/><Relationship Id="rId70" Type="http://schemas.openxmlformats.org/officeDocument/2006/relationships/hyperlink" Target="http://www.sciencedirect.com/science/article/pii/S0360319915002682" TargetMode="External"/><Relationship Id="rId139" Type="http://schemas.openxmlformats.org/officeDocument/2006/relationships/hyperlink" Target="http://www.sciencedirect.com/science/article/pii/S2314717215000598" TargetMode="External"/><Relationship Id="rId138" Type="http://schemas.openxmlformats.org/officeDocument/2006/relationships/hyperlink" Target="https://doi.org/10.1145/3167132.3167291" TargetMode="External"/><Relationship Id="rId259" Type="http://schemas.openxmlformats.org/officeDocument/2006/relationships/hyperlink" Target="http://www.sciencedirect.com/science/article/pii/S0378778815000626" TargetMode="External"/><Relationship Id="rId137" Type="http://schemas.openxmlformats.org/officeDocument/2006/relationships/hyperlink" Target="http://www.sciencedirect.com/science/article/pii/S2405896319304562" TargetMode="External"/><Relationship Id="rId258" Type="http://schemas.openxmlformats.org/officeDocument/2006/relationships/hyperlink" Target="https://doi.org/10.1145/3130218.3132339" TargetMode="External"/><Relationship Id="rId132" Type="http://schemas.openxmlformats.org/officeDocument/2006/relationships/hyperlink" Target="https://doi.org/10.5220/0006722102560267" TargetMode="External"/><Relationship Id="rId253" Type="http://schemas.openxmlformats.org/officeDocument/2006/relationships/hyperlink" Target="http://www.sciencedirect.com/science/article/pii/S0378779616303418" TargetMode="External"/><Relationship Id="rId131" Type="http://schemas.openxmlformats.org/officeDocument/2006/relationships/hyperlink" Target="https://doi.org/10.1016/j.compbiomed.2016.01.003" TargetMode="External"/><Relationship Id="rId252" Type="http://schemas.openxmlformats.org/officeDocument/2006/relationships/hyperlink" Target="http://www.sciencedirect.com/science/article/pii/S0005109818302024" TargetMode="External"/><Relationship Id="rId130" Type="http://schemas.openxmlformats.org/officeDocument/2006/relationships/hyperlink" Target="http://www.sciencedirect.com/science/article/pii/S0022460X16300141" TargetMode="External"/><Relationship Id="rId251" Type="http://schemas.openxmlformats.org/officeDocument/2006/relationships/hyperlink" Target="http://www.sciencedirect.com/science/article/pii/S2352484718300842" TargetMode="External"/><Relationship Id="rId250" Type="http://schemas.openxmlformats.org/officeDocument/2006/relationships/hyperlink" Target="https://doi.org/10.5220/0005440402240231" TargetMode="External"/><Relationship Id="rId136" Type="http://schemas.openxmlformats.org/officeDocument/2006/relationships/hyperlink" Target="http://www.sciencedirect.com/science/article/pii/S0306261918309371" TargetMode="External"/><Relationship Id="rId257" Type="http://schemas.openxmlformats.org/officeDocument/2006/relationships/hyperlink" Target="http://www.sciencedirect.com/science/article/pii/S0888327016302485" TargetMode="External"/><Relationship Id="rId135" Type="http://schemas.openxmlformats.org/officeDocument/2006/relationships/hyperlink" Target="https://doi.org/10.1016/j.matcom.2015.10.012" TargetMode="External"/><Relationship Id="rId256" Type="http://schemas.openxmlformats.org/officeDocument/2006/relationships/hyperlink" Target="http://www.sciencedirect.com/science/article/pii/S0360319917326964" TargetMode="External"/><Relationship Id="rId134" Type="http://schemas.openxmlformats.org/officeDocument/2006/relationships/hyperlink" Target="http://www.sciencedirect.com/science/article/pii/S2212017315002480" TargetMode="External"/><Relationship Id="rId255" Type="http://schemas.openxmlformats.org/officeDocument/2006/relationships/hyperlink" Target="http://www.sciencedirect.com/science/article/pii/S0142061518306690" TargetMode="External"/><Relationship Id="rId133" Type="http://schemas.openxmlformats.org/officeDocument/2006/relationships/hyperlink" Target="http://www.sciencedirect.com/science/article/pii/S0140700715002856" TargetMode="External"/><Relationship Id="rId254" Type="http://schemas.openxmlformats.org/officeDocument/2006/relationships/hyperlink" Target="http://www.sciencedirect.com/science/article/pii/S0360319918318135" TargetMode="External"/><Relationship Id="rId62" Type="http://schemas.openxmlformats.org/officeDocument/2006/relationships/hyperlink" Target="http://www.sciencedirect.com/science/article/pii/S2452414X17300055" TargetMode="External"/><Relationship Id="rId61" Type="http://schemas.openxmlformats.org/officeDocument/2006/relationships/hyperlink" Target="http://www.sciencedirect.com/science/article/pii/S0360544218321509" TargetMode="External"/><Relationship Id="rId64" Type="http://schemas.openxmlformats.org/officeDocument/2006/relationships/hyperlink" Target="http://www.sciencedirect.com/science/article/pii/S036031991934604X" TargetMode="External"/><Relationship Id="rId63" Type="http://schemas.openxmlformats.org/officeDocument/2006/relationships/hyperlink" Target="http://www.sciencedirect.com/science/article/pii/S0141933119305344" TargetMode="External"/><Relationship Id="rId66" Type="http://schemas.openxmlformats.org/officeDocument/2006/relationships/hyperlink" Target="http://www.sciencedirect.com/science/article/pii/S0141029615005714" TargetMode="External"/><Relationship Id="rId172" Type="http://schemas.openxmlformats.org/officeDocument/2006/relationships/hyperlink" Target="http://www.sciencedirect.com/science/article/pii/S0043135415304061" TargetMode="External"/><Relationship Id="rId65" Type="http://schemas.openxmlformats.org/officeDocument/2006/relationships/hyperlink" Target="http://www.sciencedirect.com/science/article/pii/S0951832016303362" TargetMode="External"/><Relationship Id="rId171" Type="http://schemas.openxmlformats.org/officeDocument/2006/relationships/hyperlink" Target="http://www.sciencedirect.com/science/article/pii/S2405896316303536" TargetMode="External"/><Relationship Id="rId68" Type="http://schemas.openxmlformats.org/officeDocument/2006/relationships/hyperlink" Target="https://doi.org/10.1145/2695664.2695882" TargetMode="External"/><Relationship Id="rId170" Type="http://schemas.openxmlformats.org/officeDocument/2006/relationships/hyperlink" Target="http://www.sciencedirect.com/science/article/pii/S0956053X14004966" TargetMode="External"/><Relationship Id="rId67" Type="http://schemas.openxmlformats.org/officeDocument/2006/relationships/hyperlink" Target="http://www.sciencedirect.com/science/article/pii/S0019057820300021" TargetMode="External"/><Relationship Id="rId60" Type="http://schemas.openxmlformats.org/officeDocument/2006/relationships/hyperlink" Target="http://www.sciencedirect.com/science/article/pii/S0307904X15000414" TargetMode="External"/><Relationship Id="rId165" Type="http://schemas.openxmlformats.org/officeDocument/2006/relationships/hyperlink" Target="http://www.sciencedirect.com/science/article/pii/S0196890419300172" TargetMode="External"/><Relationship Id="rId69" Type="http://schemas.openxmlformats.org/officeDocument/2006/relationships/hyperlink" Target="https://doi.org/10.1145/3078659.3078668" TargetMode="External"/><Relationship Id="rId164" Type="http://schemas.openxmlformats.org/officeDocument/2006/relationships/hyperlink" Target="http://www.sciencedirect.com/science/article/pii/S221201731500256X" TargetMode="External"/><Relationship Id="rId163" Type="http://schemas.openxmlformats.org/officeDocument/2006/relationships/hyperlink" Target="http://www.sciencedirect.com/science/article/pii/S0167642318301382" TargetMode="External"/><Relationship Id="rId162" Type="http://schemas.openxmlformats.org/officeDocument/2006/relationships/hyperlink" Target="http://www.sciencedirect.com/science/article/pii/S1877705816315454" TargetMode="External"/><Relationship Id="rId169" Type="http://schemas.openxmlformats.org/officeDocument/2006/relationships/hyperlink" Target="http://www.sciencedirect.com/science/article/pii/S0016003217305227" TargetMode="External"/><Relationship Id="rId168" Type="http://schemas.openxmlformats.org/officeDocument/2006/relationships/hyperlink" Target="http://www.sciencedirect.com/science/article/pii/S240589631502501X" TargetMode="External"/><Relationship Id="rId167" Type="http://schemas.openxmlformats.org/officeDocument/2006/relationships/hyperlink" Target="http://www.sciencedirect.com/science/article/pii/S0306261917305214" TargetMode="External"/><Relationship Id="rId166" Type="http://schemas.openxmlformats.org/officeDocument/2006/relationships/hyperlink" Target="http://www.sciencedirect.com/science/article/pii/S0920379615002197" TargetMode="External"/><Relationship Id="rId51" Type="http://schemas.openxmlformats.org/officeDocument/2006/relationships/hyperlink" Target="http://www.sciencedirect.com/science/article/pii/S2405896318316227" TargetMode="External"/><Relationship Id="rId50" Type="http://schemas.openxmlformats.org/officeDocument/2006/relationships/hyperlink" Target="http://www.sciencedirect.com/science/article/pii/S0306454919306085" TargetMode="External"/><Relationship Id="rId53" Type="http://schemas.openxmlformats.org/officeDocument/2006/relationships/hyperlink" Target="https://doi.org/10.4018/IJMCMC.2018010101" TargetMode="External"/><Relationship Id="rId52" Type="http://schemas.openxmlformats.org/officeDocument/2006/relationships/hyperlink" Target="https://www.sciencedirect.com/science/article/abs/pii/S0167926016300189?via%3Dihub" TargetMode="External"/><Relationship Id="rId55" Type="http://schemas.openxmlformats.org/officeDocument/2006/relationships/hyperlink" Target="http://www.sciencedirect.com/science/article/pii/S0888327017304211" TargetMode="External"/><Relationship Id="rId161" Type="http://schemas.openxmlformats.org/officeDocument/2006/relationships/hyperlink" Target="http://www.sciencedirect.com/science/article/pii/S0142061518335749" TargetMode="External"/><Relationship Id="rId54" Type="http://schemas.openxmlformats.org/officeDocument/2006/relationships/hyperlink" Target="http://www.sciencedirect.com/science/article/pii/S0019057819302101" TargetMode="External"/><Relationship Id="rId160" Type="http://schemas.openxmlformats.org/officeDocument/2006/relationships/hyperlink" Target="https://doi.org/10.1145/3305275.3305324" TargetMode="External"/><Relationship Id="rId57" Type="http://schemas.openxmlformats.org/officeDocument/2006/relationships/hyperlink" Target="http://www.sciencedirect.com/science/article/pii/S1755581719300355" TargetMode="External"/><Relationship Id="rId56" Type="http://schemas.openxmlformats.org/officeDocument/2006/relationships/hyperlink" Target="http://www.sciencedirect.com/science/article/pii/S0167639317301528" TargetMode="External"/><Relationship Id="rId159" Type="http://schemas.openxmlformats.org/officeDocument/2006/relationships/hyperlink" Target="http://www.sciencedirect.com/science/article/pii/S0022460X18300956" TargetMode="External"/><Relationship Id="rId59" Type="http://schemas.openxmlformats.org/officeDocument/2006/relationships/hyperlink" Target="https://doi.org/10.1145/2800986.2800998" TargetMode="External"/><Relationship Id="rId154" Type="http://schemas.openxmlformats.org/officeDocument/2006/relationships/hyperlink" Target="http://www.sciencedirect.com/science/article/pii/S0959652618335960" TargetMode="External"/><Relationship Id="rId275" Type="http://schemas.openxmlformats.org/officeDocument/2006/relationships/hyperlink" Target="https://doi.org/10.1145/3287624.3287629" TargetMode="External"/><Relationship Id="rId58" Type="http://schemas.openxmlformats.org/officeDocument/2006/relationships/hyperlink" Target="http://www.sciencedirect.com/science/article/pii/S096014811500244X" TargetMode="External"/><Relationship Id="rId153" Type="http://schemas.openxmlformats.org/officeDocument/2006/relationships/hyperlink" Target="https://doi.org/10.1145/3230876.3230877" TargetMode="External"/><Relationship Id="rId274" Type="http://schemas.openxmlformats.org/officeDocument/2006/relationships/hyperlink" Target="https://doi.org/10.1145/2970276.2970293" TargetMode="External"/><Relationship Id="rId152" Type="http://schemas.openxmlformats.org/officeDocument/2006/relationships/hyperlink" Target="https://doi.org/10.1145/3239372.3239388" TargetMode="External"/><Relationship Id="rId273" Type="http://schemas.openxmlformats.org/officeDocument/2006/relationships/hyperlink" Target="http://www.sciencedirect.com/science/article/pii/S0094576515302149" TargetMode="External"/><Relationship Id="rId151" Type="http://schemas.openxmlformats.org/officeDocument/2006/relationships/hyperlink" Target="https://doi.org/10.1145/3131885.3131932" TargetMode="External"/><Relationship Id="rId272" Type="http://schemas.openxmlformats.org/officeDocument/2006/relationships/hyperlink" Target="http://www.sciencedirect.com/science/article/pii/S014206151833792X" TargetMode="External"/><Relationship Id="rId158" Type="http://schemas.openxmlformats.org/officeDocument/2006/relationships/hyperlink" Target="http://www.sciencedirect.com/science/article/pii/S2352484719301325" TargetMode="External"/><Relationship Id="rId157" Type="http://schemas.openxmlformats.org/officeDocument/2006/relationships/hyperlink" Target="http://www.sciencedirect.com/science/article/pii/S0029801818300301" TargetMode="External"/><Relationship Id="rId278" Type="http://schemas.openxmlformats.org/officeDocument/2006/relationships/drawing" Target="../drawings/drawing14.xml"/><Relationship Id="rId156" Type="http://schemas.openxmlformats.org/officeDocument/2006/relationships/hyperlink" Target="http://www.sciencedirect.com/science/article/pii/S0378779618301913" TargetMode="External"/><Relationship Id="rId277" Type="http://schemas.openxmlformats.org/officeDocument/2006/relationships/hyperlink" Target="http://www.sciencedirect.com/science/article/pii/S0142061517317179" TargetMode="External"/><Relationship Id="rId155" Type="http://schemas.openxmlformats.org/officeDocument/2006/relationships/hyperlink" Target="https://doi.org/10.1007/s10009-017-0458-1" TargetMode="External"/><Relationship Id="rId276" Type="http://schemas.openxmlformats.org/officeDocument/2006/relationships/hyperlink" Target="http://www.sciencedirect.com/science/article/pii/S0043135415302475" TargetMode="External"/><Relationship Id="rId107" Type="http://schemas.openxmlformats.org/officeDocument/2006/relationships/hyperlink" Target="http://www.sciencedirect.com/science/article/pii/S0360544215004922" TargetMode="External"/><Relationship Id="rId228" Type="http://schemas.openxmlformats.org/officeDocument/2006/relationships/hyperlink" Target="http://www.sciencedirect.com/science/article/pii/S0196890419304662" TargetMode="External"/><Relationship Id="rId106" Type="http://schemas.openxmlformats.org/officeDocument/2006/relationships/hyperlink" Target="https://doi.org/10.1155/2016/1756124" TargetMode="External"/><Relationship Id="rId227" Type="http://schemas.openxmlformats.org/officeDocument/2006/relationships/hyperlink" Target="https://doi.org/10.1145/3321289.3321305" TargetMode="External"/><Relationship Id="rId105" Type="http://schemas.openxmlformats.org/officeDocument/2006/relationships/hyperlink" Target="http://www.sciencedirect.com/science/article/pii/S2405896316300891" TargetMode="External"/><Relationship Id="rId226" Type="http://schemas.openxmlformats.org/officeDocument/2006/relationships/hyperlink" Target="https://doi.org/10.5220/0005440202770284" TargetMode="External"/><Relationship Id="rId104" Type="http://schemas.openxmlformats.org/officeDocument/2006/relationships/hyperlink" Target="http://www.sciencedirect.com/science/article/pii/S0168169916308675" TargetMode="External"/><Relationship Id="rId225" Type="http://schemas.openxmlformats.org/officeDocument/2006/relationships/hyperlink" Target="http://www.sciencedirect.com/science/article/pii/S0010465519301274" TargetMode="External"/><Relationship Id="rId109" Type="http://schemas.openxmlformats.org/officeDocument/2006/relationships/hyperlink" Target="http://www.sciencedirect.com/science/article/pii/S0142061515001210" TargetMode="External"/><Relationship Id="rId108" Type="http://schemas.openxmlformats.org/officeDocument/2006/relationships/hyperlink" Target="http://www.sciencedirect.com/science/article/pii/S0278612517301255" TargetMode="External"/><Relationship Id="rId229" Type="http://schemas.openxmlformats.org/officeDocument/2006/relationships/hyperlink" Target="http://www.sciencedirect.com/science/article/pii/S1110016816303520" TargetMode="External"/><Relationship Id="rId220" Type="http://schemas.openxmlformats.org/officeDocument/2006/relationships/hyperlink" Target="http://www.sciencedirect.com/science/article/pii/S2090447915002002" TargetMode="External"/><Relationship Id="rId103" Type="http://schemas.openxmlformats.org/officeDocument/2006/relationships/hyperlink" Target="http://www.sciencedirect.com/science/article/pii/S089268751530042X" TargetMode="External"/><Relationship Id="rId224" Type="http://schemas.openxmlformats.org/officeDocument/2006/relationships/hyperlink" Target="https://doi.org/10.1007/s11277-018-5951-7" TargetMode="External"/><Relationship Id="rId102" Type="http://schemas.openxmlformats.org/officeDocument/2006/relationships/hyperlink" Target="http://www.sciencedirect.com/science/article/pii/S2212827119303105" TargetMode="External"/><Relationship Id="rId223" Type="http://schemas.openxmlformats.org/officeDocument/2006/relationships/hyperlink" Target="http://www.sciencedirect.com/science/article/pii/S0022460X16001358" TargetMode="External"/><Relationship Id="rId101" Type="http://schemas.openxmlformats.org/officeDocument/2006/relationships/hyperlink" Target="http://www.sciencedirect.com/science/article/pii/S036054421931360X" TargetMode="External"/><Relationship Id="rId222" Type="http://schemas.openxmlformats.org/officeDocument/2006/relationships/hyperlink" Target="https://doi.org/10.1145/3372422.3372447" TargetMode="External"/><Relationship Id="rId100" Type="http://schemas.openxmlformats.org/officeDocument/2006/relationships/hyperlink" Target="http://www.sciencedirect.com/science/article/pii/S1876610215029239" TargetMode="External"/><Relationship Id="rId221" Type="http://schemas.openxmlformats.org/officeDocument/2006/relationships/hyperlink" Target="http://www.sciencedirect.com/science/article/pii/S0038092X18305516" TargetMode="External"/><Relationship Id="rId217" Type="http://schemas.openxmlformats.org/officeDocument/2006/relationships/hyperlink" Target="http://www.sciencedirect.com/science/article/pii/S1876610216312814" TargetMode="External"/><Relationship Id="rId216" Type="http://schemas.openxmlformats.org/officeDocument/2006/relationships/hyperlink" Target="http://www.sciencedirect.com/science/article/pii/S0022460X14008785" TargetMode="External"/><Relationship Id="rId215" Type="http://schemas.openxmlformats.org/officeDocument/2006/relationships/hyperlink" Target="https://doi.org/10.1007/s10846-013-9989-1" TargetMode="External"/><Relationship Id="rId214" Type="http://schemas.openxmlformats.org/officeDocument/2006/relationships/hyperlink" Target="http://www.sciencedirect.com/science/article/pii/S0950584918301721" TargetMode="External"/><Relationship Id="rId219" Type="http://schemas.openxmlformats.org/officeDocument/2006/relationships/hyperlink" Target="http://www.sciencedirect.com/science/article/pii/S2405896319306615" TargetMode="External"/><Relationship Id="rId218" Type="http://schemas.openxmlformats.org/officeDocument/2006/relationships/hyperlink" Target="http://www.sciencedirect.com/science/article/pii/S0360319916334632" TargetMode="External"/><Relationship Id="rId213" Type="http://schemas.openxmlformats.org/officeDocument/2006/relationships/hyperlink" Target="http://www.sciencedirect.com/science/article/pii/S0019057819301016" TargetMode="External"/><Relationship Id="rId212" Type="http://schemas.openxmlformats.org/officeDocument/2006/relationships/hyperlink" Target="http://www.sciencedirect.com/science/article/pii/S0360544219314410" TargetMode="External"/><Relationship Id="rId211" Type="http://schemas.openxmlformats.org/officeDocument/2006/relationships/hyperlink" Target="http://www.sciencedirect.com/science/article/pii/S0360319918318846" TargetMode="External"/><Relationship Id="rId210" Type="http://schemas.openxmlformats.org/officeDocument/2006/relationships/hyperlink" Target="http://www.sciencedirect.com/science/article/pii/S0360544218320267" TargetMode="External"/><Relationship Id="rId129" Type="http://schemas.openxmlformats.org/officeDocument/2006/relationships/hyperlink" Target="http://www.sciencedirect.com/science/article/pii/S1876610217310160" TargetMode="External"/><Relationship Id="rId128" Type="http://schemas.openxmlformats.org/officeDocument/2006/relationships/hyperlink" Target="http://www.sciencedirect.com/science/article/pii/S0029801818320286" TargetMode="External"/><Relationship Id="rId249" Type="http://schemas.openxmlformats.org/officeDocument/2006/relationships/hyperlink" Target="https://doi.org/10.1109/ICSTW.2016.21" TargetMode="External"/><Relationship Id="rId127" Type="http://schemas.openxmlformats.org/officeDocument/2006/relationships/hyperlink" Target="http://www.sciencedirect.com/science/article/pii/S030626191830758X" TargetMode="External"/><Relationship Id="rId248" Type="http://schemas.openxmlformats.org/officeDocument/2006/relationships/hyperlink" Target="http://www.sciencedirect.com/science/article/pii/S0967066118302211" TargetMode="External"/><Relationship Id="rId126" Type="http://schemas.openxmlformats.org/officeDocument/2006/relationships/hyperlink" Target="http://www.sciencedirect.com/science/article/pii/S127096381730901X" TargetMode="External"/><Relationship Id="rId247" Type="http://schemas.openxmlformats.org/officeDocument/2006/relationships/hyperlink" Target="http://www.sciencedirect.com/science/article/pii/S2352152X1930249X" TargetMode="External"/><Relationship Id="rId121" Type="http://schemas.openxmlformats.org/officeDocument/2006/relationships/hyperlink" Target="http://www.sciencedirect.com/science/article/pii/S0360544219321590" TargetMode="External"/><Relationship Id="rId242" Type="http://schemas.openxmlformats.org/officeDocument/2006/relationships/hyperlink" Target="http://www.sciencedirect.com/science/article/pii/S0957417415007502" TargetMode="External"/><Relationship Id="rId120" Type="http://schemas.openxmlformats.org/officeDocument/2006/relationships/hyperlink" Target="http://www.sciencedirect.com/science/article/pii/S0038092X17308691" TargetMode="External"/><Relationship Id="rId241" Type="http://schemas.openxmlformats.org/officeDocument/2006/relationships/hyperlink" Target="http://www.sciencedirect.com/science/article/pii/S2405896316312010" TargetMode="External"/><Relationship Id="rId240" Type="http://schemas.openxmlformats.org/officeDocument/2006/relationships/hyperlink" Target="http://www.sciencedirect.com/science/article/pii/S1383762116000230" TargetMode="External"/><Relationship Id="rId125" Type="http://schemas.openxmlformats.org/officeDocument/2006/relationships/hyperlink" Target="https://doi.org/10.1109/APCASE.2015.45" TargetMode="External"/><Relationship Id="rId246" Type="http://schemas.openxmlformats.org/officeDocument/2006/relationships/hyperlink" Target="http://www.sciencedirect.com/science/article/pii/S0306261918302290" TargetMode="External"/><Relationship Id="rId124" Type="http://schemas.openxmlformats.org/officeDocument/2006/relationships/hyperlink" Target="https://doi.org/10.1007/s10825-016-0876-4" TargetMode="External"/><Relationship Id="rId245" Type="http://schemas.openxmlformats.org/officeDocument/2006/relationships/hyperlink" Target="http://www.sciencedirect.com/science/article/pii/S0196890416304381" TargetMode="External"/><Relationship Id="rId123" Type="http://schemas.openxmlformats.org/officeDocument/2006/relationships/hyperlink" Target="https://doi.org/10.1145/3338906.3340444" TargetMode="External"/><Relationship Id="rId244" Type="http://schemas.openxmlformats.org/officeDocument/2006/relationships/hyperlink" Target="https://doi.org/10.1016/j.matcom.2015.09.011" TargetMode="External"/><Relationship Id="rId122" Type="http://schemas.openxmlformats.org/officeDocument/2006/relationships/hyperlink" Target="http://www.sciencedirect.com/science/article/pii/S2405896316313301" TargetMode="External"/><Relationship Id="rId243" Type="http://schemas.openxmlformats.org/officeDocument/2006/relationships/hyperlink" Target="https://doi.org/10.1145/2889160.2889162" TargetMode="External"/><Relationship Id="rId95" Type="http://schemas.openxmlformats.org/officeDocument/2006/relationships/hyperlink" Target="http://www.sciencedirect.com/science/article/pii/S0029549317301103" TargetMode="External"/><Relationship Id="rId94" Type="http://schemas.openxmlformats.org/officeDocument/2006/relationships/hyperlink" Target="http://www.sciencedirect.com/science/article/pii/S0307904X15001237" TargetMode="External"/><Relationship Id="rId97" Type="http://schemas.openxmlformats.org/officeDocument/2006/relationships/hyperlink" Target="http://www.sciencedirect.com/science/article/pii/S2214860419312722" TargetMode="External"/><Relationship Id="rId96" Type="http://schemas.openxmlformats.org/officeDocument/2006/relationships/hyperlink" Target="http://www.sciencedirect.com/science/article/pii/S0045790616302294" TargetMode="External"/><Relationship Id="rId99" Type="http://schemas.openxmlformats.org/officeDocument/2006/relationships/hyperlink" Target="http://www.sciencedirect.com/science/article/pii/S187661021631284X" TargetMode="External"/><Relationship Id="rId98" Type="http://schemas.openxmlformats.org/officeDocument/2006/relationships/hyperlink" Target="http://www.sciencedirect.com/science/article/pii/S2405896319324413" TargetMode="External"/><Relationship Id="rId91" Type="http://schemas.openxmlformats.org/officeDocument/2006/relationships/hyperlink" Target="http://www.sciencedirect.com/science/article/pii/S0196890419307757" TargetMode="External"/><Relationship Id="rId90" Type="http://schemas.openxmlformats.org/officeDocument/2006/relationships/hyperlink" Target="https://doi.org/10.1145/3170500" TargetMode="External"/><Relationship Id="rId93" Type="http://schemas.openxmlformats.org/officeDocument/2006/relationships/hyperlink" Target="http://www.sciencedirect.com/science/article/pii/S0360544216313093" TargetMode="External"/><Relationship Id="rId92" Type="http://schemas.openxmlformats.org/officeDocument/2006/relationships/hyperlink" Target="http://www.sciencedirect.com/science/article/pii/S0960148115303840" TargetMode="External"/><Relationship Id="rId118" Type="http://schemas.openxmlformats.org/officeDocument/2006/relationships/hyperlink" Target="http://www.sciencedirect.com/science/article/pii/S0038092X15002662" TargetMode="External"/><Relationship Id="rId239" Type="http://schemas.openxmlformats.org/officeDocument/2006/relationships/hyperlink" Target="https://doi.org/10.1145/3127022" TargetMode="External"/><Relationship Id="rId117" Type="http://schemas.openxmlformats.org/officeDocument/2006/relationships/hyperlink" Target="http://www.sciencedirect.com/science/article/pii/S2213138818300195" TargetMode="External"/><Relationship Id="rId238" Type="http://schemas.openxmlformats.org/officeDocument/2006/relationships/hyperlink" Target="http://www.sciencedirect.com/science/article/pii/S2405896319304653" TargetMode="External"/><Relationship Id="rId116" Type="http://schemas.openxmlformats.org/officeDocument/2006/relationships/hyperlink" Target="http://www.sciencedirect.com/science/article/pii/S0022489816300623" TargetMode="External"/><Relationship Id="rId237" Type="http://schemas.openxmlformats.org/officeDocument/2006/relationships/hyperlink" Target="http://www.sciencedirect.com/science/article/pii/S0038092X17305819" TargetMode="External"/><Relationship Id="rId115" Type="http://schemas.openxmlformats.org/officeDocument/2006/relationships/hyperlink" Target="https://doi.org/10.1145/2786805.2786818" TargetMode="External"/><Relationship Id="rId236" Type="http://schemas.openxmlformats.org/officeDocument/2006/relationships/hyperlink" Target="http://www.sciencedirect.com/science/article/pii/S0950584914001244" TargetMode="External"/><Relationship Id="rId119" Type="http://schemas.openxmlformats.org/officeDocument/2006/relationships/hyperlink" Target="http://www.sciencedirect.com/science/article/pii/S0960148117310911" TargetMode="External"/><Relationship Id="rId110" Type="http://schemas.openxmlformats.org/officeDocument/2006/relationships/hyperlink" Target="http://www.sciencedirect.com/science/article/pii/S0360319918316148" TargetMode="External"/><Relationship Id="rId231" Type="http://schemas.openxmlformats.org/officeDocument/2006/relationships/hyperlink" Target="http://www.sciencedirect.com/science/article/pii/S0196890418311415" TargetMode="External"/><Relationship Id="rId230" Type="http://schemas.openxmlformats.org/officeDocument/2006/relationships/hyperlink" Target="https://doi.org/10.1007/s10703-016-0261-8" TargetMode="External"/><Relationship Id="rId114" Type="http://schemas.openxmlformats.org/officeDocument/2006/relationships/hyperlink" Target="https://doi.org/10.1007/s10664-018-9611-z" TargetMode="External"/><Relationship Id="rId235" Type="http://schemas.openxmlformats.org/officeDocument/2006/relationships/hyperlink" Target="http://www.sciencedirect.com/science/article/pii/S0029549316000972" TargetMode="External"/><Relationship Id="rId113" Type="http://schemas.openxmlformats.org/officeDocument/2006/relationships/hyperlink" Target="http://www.sciencedirect.com/science/article/pii/S240589631730914X" TargetMode="External"/><Relationship Id="rId234" Type="http://schemas.openxmlformats.org/officeDocument/2006/relationships/hyperlink" Target="http://www.sciencedirect.com/science/article/pii/S2405896318325680" TargetMode="External"/><Relationship Id="rId112" Type="http://schemas.openxmlformats.org/officeDocument/2006/relationships/hyperlink" Target="http://www.sciencedirect.com/science/article/pii/S2405896316320985" TargetMode="External"/><Relationship Id="rId233" Type="http://schemas.openxmlformats.org/officeDocument/2006/relationships/hyperlink" Target="http://www.sciencedirect.com/science/article/pii/S240589631931081X" TargetMode="External"/><Relationship Id="rId111" Type="http://schemas.openxmlformats.org/officeDocument/2006/relationships/hyperlink" Target="http://www.sciencedirect.com/science/article/pii/S2452321618302075" TargetMode="External"/><Relationship Id="rId232" Type="http://schemas.openxmlformats.org/officeDocument/2006/relationships/hyperlink" Target="http://www.sciencedirect.com/science/article/pii/S2405896315023344" TargetMode="External"/><Relationship Id="rId206" Type="http://schemas.openxmlformats.org/officeDocument/2006/relationships/hyperlink" Target="https://doi.org/10.1145/3162957.3162998" TargetMode="External"/><Relationship Id="rId205" Type="http://schemas.openxmlformats.org/officeDocument/2006/relationships/hyperlink" Target="http://www.sciencedirect.com/science/article/pii/S0019057818300120" TargetMode="External"/><Relationship Id="rId204" Type="http://schemas.openxmlformats.org/officeDocument/2006/relationships/hyperlink" Target="http://www.sciencedirect.com/science/article/pii/S0142061514004475" TargetMode="External"/><Relationship Id="rId203" Type="http://schemas.openxmlformats.org/officeDocument/2006/relationships/hyperlink" Target="http://www.sciencedirect.com/science/article/pii/S019689041630735X" TargetMode="External"/><Relationship Id="rId209" Type="http://schemas.openxmlformats.org/officeDocument/2006/relationships/hyperlink" Target="http://www.sciencedirect.com/science/article/pii/S0957417415006004" TargetMode="External"/><Relationship Id="rId208" Type="http://schemas.openxmlformats.org/officeDocument/2006/relationships/hyperlink" Target="https://doi.org/10.1007/s11107-018-0805-5" TargetMode="External"/><Relationship Id="rId207" Type="http://schemas.openxmlformats.org/officeDocument/2006/relationships/hyperlink" Target="http://www.sciencedirect.com/science/article/pii/S0360319920300756" TargetMode="External"/><Relationship Id="rId202" Type="http://schemas.openxmlformats.org/officeDocument/2006/relationships/hyperlink" Target="http://www.sciencedirect.com/science/article/pii/S1876610217361386" TargetMode="External"/><Relationship Id="rId201" Type="http://schemas.openxmlformats.org/officeDocument/2006/relationships/hyperlink" Target="http://www.sciencedirect.com/science/article/pii/S2210670717305292" TargetMode="External"/><Relationship Id="rId200" Type="http://schemas.openxmlformats.org/officeDocument/2006/relationships/hyperlink" Target="http://www.sciencedirect.com/science/article/pii/S235248471931090X"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hyperlink" Target="http://www.kirp.chtf.stuba.sk/~cirka/websimulink" TargetMode="External"/><Relationship Id="rId2" Type="http://schemas.openxmlformats.org/officeDocument/2006/relationships/hyperlink" Target="http://www.soundsoftware.ac.uk" TargetMode="External"/><Relationship Id="rId3" Type="http://schemas.openxmlformats.org/officeDocument/2006/relationships/hyperlink" Target="http://verivital.com/hynger/." TargetMode="External"/><Relationship Id="rId4" Type="http://schemas.openxmlformats.org/officeDocument/2006/relationships/hyperlink" Target="http://sites.google.com/svv.lu/simfl." TargetMode="External"/><Relationship Id="rId10" Type="http://schemas.openxmlformats.org/officeDocument/2006/relationships/drawing" Target="../drawings/drawing2.xml"/><Relationship Id="rId9" Type="http://schemas.openxmlformats.org/officeDocument/2006/relationships/hyperlink" Target="http://mclab.di.uniroma1.it/sylvaas" TargetMode="External"/><Relationship Id="rId5" Type="http://schemas.openxmlformats.org/officeDocument/2006/relationships/hyperlink" Target="http://www.se-rwth.de/materials/cncviewscasestudy/." TargetMode="External"/><Relationship Id="rId6" Type="http://schemas.openxmlformats.org/officeDocument/2006/relationships/hyperlink" Target="http://loonwerks.com/tools/agree.html" TargetMode="External"/><Relationship Id="rId7" Type="http://schemas.openxmlformats.org/officeDocument/2006/relationships/hyperlink" Target="http://bit.ly/ArrietaGecco2018." TargetMode="External"/><Relationship Id="rId8" Type="http://schemas.openxmlformats.org/officeDocument/2006/relationships/hyperlink" Target="https://git.eclipse.org/c/epsilon/org.eclipse.epsilon.git/tree/plugins/org.eclipse.epsilon.emc.simulink"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sheetData>
    <row r="1" ht="67.5" customHeight="1">
      <c r="A1" s="1" t="s">
        <v>0</v>
      </c>
      <c r="B1" s="1" t="s">
        <v>1</v>
      </c>
      <c r="C1" s="1" t="s">
        <v>2</v>
      </c>
      <c r="D1" s="1" t="s">
        <v>3</v>
      </c>
      <c r="E1" s="1" t="s">
        <v>4</v>
      </c>
      <c r="F1" s="2" t="s">
        <v>5</v>
      </c>
      <c r="G1" s="1" t="s">
        <v>6</v>
      </c>
      <c r="H1" s="1" t="s">
        <v>7</v>
      </c>
      <c r="I1" s="1" t="s">
        <v>8</v>
      </c>
      <c r="J1" s="3" t="s">
        <v>9</v>
      </c>
      <c r="K1" s="1" t="s">
        <v>10</v>
      </c>
      <c r="L1" s="1" t="s">
        <v>11</v>
      </c>
      <c r="M1" s="1" t="s">
        <v>12</v>
      </c>
      <c r="N1" s="1" t="s">
        <v>13</v>
      </c>
      <c r="O1" s="1" t="s">
        <v>14</v>
      </c>
      <c r="P1" s="4" t="s">
        <v>15</v>
      </c>
    </row>
    <row r="2" ht="15.75" customHeight="1">
      <c r="A2" s="5">
        <v>39.0</v>
      </c>
      <c r="B2" s="6" t="s">
        <v>16</v>
      </c>
      <c r="C2" s="5" t="s">
        <v>17</v>
      </c>
      <c r="D2" s="5"/>
      <c r="E2" s="5"/>
      <c r="F2" s="6" t="s">
        <v>18</v>
      </c>
      <c r="G2" s="5"/>
      <c r="H2" s="6" t="s">
        <v>18</v>
      </c>
      <c r="I2" s="6" t="s">
        <v>18</v>
      </c>
      <c r="J2" s="7" t="s">
        <v>19</v>
      </c>
      <c r="K2" s="5"/>
      <c r="L2" s="6" t="s">
        <v>20</v>
      </c>
      <c r="M2" s="6" t="s">
        <v>18</v>
      </c>
      <c r="N2" s="6" t="s">
        <v>18</v>
      </c>
      <c r="O2" s="5"/>
      <c r="P2" s="8"/>
    </row>
    <row r="3" ht="15.75" customHeight="1">
      <c r="A3" s="5">
        <v>41.0</v>
      </c>
      <c r="B3" s="6" t="s">
        <v>16</v>
      </c>
      <c r="C3" s="5" t="s">
        <v>21</v>
      </c>
      <c r="D3" s="5" t="s">
        <v>22</v>
      </c>
      <c r="E3" s="5"/>
      <c r="F3" s="5" t="s">
        <v>20</v>
      </c>
      <c r="G3" s="5" t="s">
        <v>23</v>
      </c>
      <c r="H3" s="6" t="s">
        <v>18</v>
      </c>
      <c r="I3" s="6" t="s">
        <v>18</v>
      </c>
      <c r="J3" s="7" t="s">
        <v>19</v>
      </c>
      <c r="K3" s="5"/>
      <c r="L3" s="5" t="s">
        <v>18</v>
      </c>
      <c r="M3" s="5"/>
      <c r="N3" s="5"/>
      <c r="O3" s="5"/>
      <c r="P3" s="8"/>
    </row>
    <row r="4" ht="15.75" customHeight="1">
      <c r="A4" s="5">
        <v>57.0</v>
      </c>
      <c r="B4" s="6" t="s">
        <v>16</v>
      </c>
      <c r="C4" s="5" t="s">
        <v>24</v>
      </c>
      <c r="D4" s="5"/>
      <c r="E4" s="5" t="s">
        <v>25</v>
      </c>
      <c r="F4" s="5" t="s">
        <v>18</v>
      </c>
      <c r="G4" s="5"/>
      <c r="H4" s="6" t="s">
        <v>18</v>
      </c>
      <c r="I4" s="6" t="s">
        <v>18</v>
      </c>
      <c r="J4" s="7" t="s">
        <v>19</v>
      </c>
      <c r="K4" s="5"/>
      <c r="L4" s="5" t="s">
        <v>20</v>
      </c>
      <c r="M4" s="5" t="s">
        <v>20</v>
      </c>
      <c r="N4" s="6" t="s">
        <v>18</v>
      </c>
      <c r="O4" s="5"/>
      <c r="P4" s="8" t="s">
        <v>26</v>
      </c>
    </row>
    <row r="5" ht="15.75" customHeight="1">
      <c r="A5" s="5">
        <v>59.0</v>
      </c>
      <c r="B5" s="6" t="s">
        <v>16</v>
      </c>
      <c r="C5" s="5" t="s">
        <v>27</v>
      </c>
      <c r="D5" s="5" t="s">
        <v>28</v>
      </c>
      <c r="E5" s="5"/>
      <c r="F5" s="5" t="s">
        <v>20</v>
      </c>
      <c r="G5" s="5" t="s">
        <v>29</v>
      </c>
      <c r="H5" s="5" t="s">
        <v>20</v>
      </c>
      <c r="I5" s="5" t="s">
        <v>20</v>
      </c>
      <c r="J5" s="9"/>
      <c r="K5" s="5" t="s">
        <v>30</v>
      </c>
      <c r="L5" s="5" t="s">
        <v>20</v>
      </c>
      <c r="M5" s="5" t="s">
        <v>18</v>
      </c>
      <c r="N5" s="6" t="s">
        <v>18</v>
      </c>
      <c r="O5" s="5"/>
      <c r="P5" s="8"/>
    </row>
    <row r="6" ht="15.75" customHeight="1">
      <c r="A6" s="5">
        <v>72.0</v>
      </c>
      <c r="B6" s="6" t="s">
        <v>16</v>
      </c>
      <c r="C6" s="5" t="s">
        <v>31</v>
      </c>
      <c r="D6" s="5"/>
      <c r="E6" s="5" t="s">
        <v>32</v>
      </c>
      <c r="F6" s="5" t="s">
        <v>20</v>
      </c>
      <c r="G6" s="5" t="s">
        <v>33</v>
      </c>
      <c r="H6" s="6" t="s">
        <v>18</v>
      </c>
      <c r="I6" s="6" t="s">
        <v>18</v>
      </c>
      <c r="J6" s="7" t="s">
        <v>19</v>
      </c>
      <c r="K6" s="5" t="s">
        <v>34</v>
      </c>
      <c r="L6" s="5" t="s">
        <v>20</v>
      </c>
      <c r="M6" s="5" t="s">
        <v>20</v>
      </c>
      <c r="N6" s="6" t="s">
        <v>18</v>
      </c>
      <c r="O6" s="5"/>
      <c r="P6" s="8"/>
    </row>
    <row r="7" ht="15.75" customHeight="1">
      <c r="A7" s="5">
        <v>78.0</v>
      </c>
      <c r="B7" s="6" t="s">
        <v>16</v>
      </c>
      <c r="C7" s="5" t="s">
        <v>35</v>
      </c>
      <c r="D7" s="5"/>
      <c r="E7" s="5" t="s">
        <v>36</v>
      </c>
      <c r="F7" s="6" t="s">
        <v>20</v>
      </c>
      <c r="G7" s="5" t="s">
        <v>37</v>
      </c>
      <c r="H7" s="5" t="s">
        <v>20</v>
      </c>
      <c r="I7" s="6" t="s">
        <v>18</v>
      </c>
      <c r="J7" s="7" t="s">
        <v>19</v>
      </c>
      <c r="K7" s="5"/>
      <c r="L7" s="5" t="s">
        <v>20</v>
      </c>
      <c r="M7" s="5" t="s">
        <v>20</v>
      </c>
      <c r="N7" s="6" t="s">
        <v>18</v>
      </c>
      <c r="O7" s="5"/>
      <c r="P7" s="8"/>
    </row>
    <row r="8" ht="15.75" customHeight="1">
      <c r="A8" s="5">
        <v>89.0</v>
      </c>
      <c r="B8" s="6" t="s">
        <v>16</v>
      </c>
      <c r="C8" s="5" t="s">
        <v>38</v>
      </c>
      <c r="D8" s="5" t="s">
        <v>39</v>
      </c>
      <c r="E8" s="5"/>
      <c r="F8" s="6" t="s">
        <v>20</v>
      </c>
      <c r="G8" s="6" t="s">
        <v>40</v>
      </c>
      <c r="H8" s="6" t="s">
        <v>20</v>
      </c>
      <c r="I8" s="6" t="s">
        <v>20</v>
      </c>
      <c r="J8" s="9"/>
      <c r="K8" s="6" t="s">
        <v>41</v>
      </c>
      <c r="L8" s="6" t="s">
        <v>20</v>
      </c>
      <c r="M8" s="6" t="s">
        <v>18</v>
      </c>
      <c r="N8" s="6" t="s">
        <v>18</v>
      </c>
      <c r="O8" s="5"/>
      <c r="P8" s="8"/>
    </row>
    <row r="9" ht="15.75" customHeight="1">
      <c r="A9" s="5">
        <v>97.0</v>
      </c>
      <c r="B9" s="6" t="s">
        <v>16</v>
      </c>
      <c r="C9" s="5" t="s">
        <v>42</v>
      </c>
      <c r="D9" s="5" t="s">
        <v>43</v>
      </c>
      <c r="E9" s="5"/>
      <c r="F9" s="6" t="s">
        <v>20</v>
      </c>
      <c r="G9" s="6" t="s">
        <v>45</v>
      </c>
      <c r="H9" s="6" t="s">
        <v>20</v>
      </c>
      <c r="I9" s="6" t="s">
        <v>20</v>
      </c>
      <c r="J9" s="9"/>
      <c r="K9" s="5"/>
      <c r="L9" s="6" t="s">
        <v>18</v>
      </c>
      <c r="M9" s="5"/>
      <c r="N9" s="5"/>
      <c r="O9" s="5"/>
      <c r="P9" s="8"/>
    </row>
    <row r="10" ht="15.75" customHeight="1">
      <c r="A10" s="5">
        <v>102.0</v>
      </c>
      <c r="B10" s="15" t="s">
        <v>20</v>
      </c>
      <c r="C10" s="5" t="s">
        <v>46</v>
      </c>
      <c r="D10" s="5" t="s">
        <v>47</v>
      </c>
      <c r="E10" s="5"/>
      <c r="F10" s="6" t="s">
        <v>20</v>
      </c>
      <c r="G10" s="6" t="s">
        <v>33</v>
      </c>
      <c r="H10" s="6" t="s">
        <v>18</v>
      </c>
      <c r="I10" s="6" t="s">
        <v>18</v>
      </c>
      <c r="J10" s="7" t="s">
        <v>19</v>
      </c>
      <c r="K10" s="6" t="s">
        <v>48</v>
      </c>
      <c r="L10" s="6" t="s">
        <v>20</v>
      </c>
      <c r="M10" s="6" t="s">
        <v>20</v>
      </c>
      <c r="N10" s="6" t="s">
        <v>20</v>
      </c>
      <c r="O10" s="5"/>
      <c r="P10" s="16" t="s">
        <v>49</v>
      </c>
    </row>
    <row r="11" ht="15.75" customHeight="1">
      <c r="A11" s="5">
        <v>105.0</v>
      </c>
      <c r="B11" s="15" t="s">
        <v>20</v>
      </c>
      <c r="C11" s="5" t="s">
        <v>51</v>
      </c>
      <c r="D11" s="5" t="s">
        <v>52</v>
      </c>
      <c r="E11" s="5"/>
      <c r="F11" s="6" t="s">
        <v>20</v>
      </c>
      <c r="G11" s="6" t="s">
        <v>23</v>
      </c>
      <c r="H11" s="6" t="s">
        <v>18</v>
      </c>
      <c r="I11" s="6" t="s">
        <v>18</v>
      </c>
      <c r="J11" s="7" t="s">
        <v>19</v>
      </c>
      <c r="K11" s="5"/>
      <c r="L11" s="6" t="s">
        <v>20</v>
      </c>
      <c r="M11" s="6" t="s">
        <v>20</v>
      </c>
      <c r="N11" s="6" t="s">
        <v>18</v>
      </c>
      <c r="O11" s="5"/>
      <c r="P11" s="18" t="s">
        <v>53</v>
      </c>
    </row>
    <row r="12" ht="15.75" customHeight="1">
      <c r="A12" s="5">
        <v>129.0</v>
      </c>
      <c r="B12" s="6" t="s">
        <v>16</v>
      </c>
      <c r="C12" s="5" t="s">
        <v>54</v>
      </c>
      <c r="D12" s="5"/>
      <c r="E12" s="5" t="s">
        <v>55</v>
      </c>
      <c r="F12" s="6" t="s">
        <v>18</v>
      </c>
      <c r="G12" s="5"/>
      <c r="H12" s="6" t="s">
        <v>18</v>
      </c>
      <c r="I12" s="6" t="s">
        <v>18</v>
      </c>
      <c r="J12" s="7" t="s">
        <v>19</v>
      </c>
      <c r="K12" s="5"/>
      <c r="L12" s="6" t="s">
        <v>20</v>
      </c>
      <c r="M12" s="6" t="s">
        <v>18</v>
      </c>
      <c r="N12" s="6" t="s">
        <v>18</v>
      </c>
      <c r="O12" s="5"/>
      <c r="P12" s="8"/>
    </row>
    <row r="13" ht="15.75" customHeight="1">
      <c r="A13" s="5">
        <v>146.0</v>
      </c>
      <c r="B13" s="6" t="s">
        <v>16</v>
      </c>
      <c r="C13" s="5" t="s">
        <v>57</v>
      </c>
      <c r="D13" s="5" t="s">
        <v>58</v>
      </c>
      <c r="E13" s="5" t="s">
        <v>59</v>
      </c>
      <c r="F13" s="6" t="s">
        <v>20</v>
      </c>
      <c r="G13" s="6" t="s">
        <v>23</v>
      </c>
      <c r="H13" s="6" t="s">
        <v>20</v>
      </c>
      <c r="I13" s="6" t="s">
        <v>18</v>
      </c>
      <c r="J13" s="7" t="s">
        <v>60</v>
      </c>
      <c r="K13" s="6" t="s">
        <v>61</v>
      </c>
      <c r="L13" s="6" t="s">
        <v>20</v>
      </c>
      <c r="M13" s="6" t="s">
        <v>20</v>
      </c>
      <c r="N13" s="6" t="s">
        <v>20</v>
      </c>
      <c r="O13" s="5"/>
      <c r="P13" s="8"/>
    </row>
    <row r="14" ht="15.75" customHeight="1">
      <c r="A14" s="5">
        <v>173.0</v>
      </c>
      <c r="B14" s="6" t="s">
        <v>16</v>
      </c>
      <c r="C14" s="5" t="s">
        <v>63</v>
      </c>
      <c r="D14" s="5"/>
      <c r="E14" s="5" t="s">
        <v>64</v>
      </c>
      <c r="F14" s="6" t="s">
        <v>20</v>
      </c>
      <c r="G14" s="6" t="s">
        <v>23</v>
      </c>
      <c r="H14" s="6" t="s">
        <v>18</v>
      </c>
      <c r="I14" s="6" t="s">
        <v>18</v>
      </c>
      <c r="J14" s="7" t="s">
        <v>19</v>
      </c>
      <c r="K14" s="5"/>
      <c r="L14" s="6" t="s">
        <v>20</v>
      </c>
      <c r="M14" s="6" t="s">
        <v>18</v>
      </c>
      <c r="N14" s="6" t="s">
        <v>18</v>
      </c>
      <c r="O14" s="5"/>
      <c r="P14" s="8"/>
    </row>
    <row r="15" ht="15.75" customHeight="1">
      <c r="A15" s="5">
        <v>184.0</v>
      </c>
      <c r="B15" s="15" t="s">
        <v>20</v>
      </c>
      <c r="C15" s="5" t="s">
        <v>65</v>
      </c>
      <c r="D15" s="5"/>
      <c r="E15" s="5" t="s">
        <v>66</v>
      </c>
      <c r="F15" s="6" t="s">
        <v>20</v>
      </c>
      <c r="G15" s="6" t="s">
        <v>33</v>
      </c>
      <c r="H15" s="6" t="s">
        <v>20</v>
      </c>
      <c r="I15" s="6" t="s">
        <v>18</v>
      </c>
      <c r="J15" s="7" t="s">
        <v>19</v>
      </c>
      <c r="K15" s="6" t="s">
        <v>67</v>
      </c>
      <c r="L15" s="6" t="s">
        <v>20</v>
      </c>
      <c r="M15" s="6" t="s">
        <v>18</v>
      </c>
      <c r="N15" s="6" t="s">
        <v>18</v>
      </c>
      <c r="O15" s="5"/>
      <c r="P15" s="8"/>
    </row>
    <row r="16" ht="15.75" customHeight="1">
      <c r="A16" s="5">
        <v>185.0</v>
      </c>
      <c r="B16" s="15" t="s">
        <v>20</v>
      </c>
      <c r="C16" s="5" t="s">
        <v>69</v>
      </c>
      <c r="D16" s="5" t="s">
        <v>70</v>
      </c>
      <c r="E16" s="5"/>
      <c r="F16" s="6" t="s">
        <v>20</v>
      </c>
      <c r="G16" s="6" t="s">
        <v>23</v>
      </c>
      <c r="H16" s="6" t="s">
        <v>18</v>
      </c>
      <c r="I16" s="6" t="s">
        <v>18</v>
      </c>
      <c r="J16" s="7" t="s">
        <v>19</v>
      </c>
      <c r="K16" s="6"/>
      <c r="L16" s="6" t="s">
        <v>20</v>
      </c>
      <c r="M16" s="6" t="s">
        <v>18</v>
      </c>
      <c r="N16" s="6" t="s">
        <v>18</v>
      </c>
      <c r="O16" s="5"/>
      <c r="P16" s="8"/>
    </row>
    <row r="17" ht="15.75" customHeight="1">
      <c r="A17" s="5">
        <v>187.0</v>
      </c>
      <c r="B17" s="6" t="s">
        <v>16</v>
      </c>
      <c r="C17" s="5" t="s">
        <v>71</v>
      </c>
      <c r="D17" s="5"/>
      <c r="E17" s="5" t="s">
        <v>72</v>
      </c>
      <c r="F17" s="6" t="s">
        <v>20</v>
      </c>
      <c r="G17" s="6" t="s">
        <v>37</v>
      </c>
      <c r="H17" s="6" t="s">
        <v>18</v>
      </c>
      <c r="I17" s="6" t="s">
        <v>18</v>
      </c>
      <c r="J17" s="7" t="s">
        <v>19</v>
      </c>
      <c r="K17" s="5"/>
      <c r="L17" s="6" t="s">
        <v>20</v>
      </c>
      <c r="M17" s="6" t="s">
        <v>18</v>
      </c>
      <c r="N17" s="6" t="s">
        <v>18</v>
      </c>
      <c r="O17" s="5"/>
      <c r="P17" s="8"/>
    </row>
    <row r="18" ht="15.75" customHeight="1">
      <c r="A18" s="5">
        <v>188.0</v>
      </c>
      <c r="B18" s="15" t="s">
        <v>20</v>
      </c>
      <c r="C18" s="5" t="s">
        <v>74</v>
      </c>
      <c r="D18" s="5"/>
      <c r="E18" s="5" t="s">
        <v>75</v>
      </c>
      <c r="F18" s="6" t="s">
        <v>20</v>
      </c>
      <c r="G18" s="6" t="s">
        <v>33</v>
      </c>
      <c r="H18" s="6" t="s">
        <v>20</v>
      </c>
      <c r="I18" s="6" t="s">
        <v>20</v>
      </c>
      <c r="J18" s="7"/>
      <c r="K18" s="6" t="s">
        <v>76</v>
      </c>
      <c r="L18" s="6" t="s">
        <v>20</v>
      </c>
      <c r="M18" s="6" t="s">
        <v>20</v>
      </c>
      <c r="N18" s="6" t="s">
        <v>20</v>
      </c>
      <c r="O18" s="5"/>
      <c r="P18" s="18"/>
    </row>
    <row r="19" ht="15.75" customHeight="1">
      <c r="A19" s="5">
        <v>193.0</v>
      </c>
      <c r="B19" s="15" t="s">
        <v>20</v>
      </c>
      <c r="C19" s="5" t="s">
        <v>78</v>
      </c>
      <c r="D19" s="5" t="s">
        <v>79</v>
      </c>
      <c r="E19" s="5"/>
      <c r="F19" s="6" t="s">
        <v>18</v>
      </c>
      <c r="G19" s="5"/>
      <c r="H19" s="6" t="s">
        <v>18</v>
      </c>
      <c r="I19" s="6" t="s">
        <v>18</v>
      </c>
      <c r="J19" s="7" t="s">
        <v>19</v>
      </c>
      <c r="K19" s="5"/>
      <c r="L19" s="6" t="s">
        <v>20</v>
      </c>
      <c r="M19" s="6" t="s">
        <v>20</v>
      </c>
      <c r="N19" s="6" t="s">
        <v>20</v>
      </c>
      <c r="O19" s="5"/>
      <c r="P19" s="8"/>
    </row>
    <row r="20" ht="15.75" customHeight="1">
      <c r="A20" s="5">
        <v>205.0</v>
      </c>
      <c r="B20" s="6" t="s">
        <v>16</v>
      </c>
      <c r="C20" s="5" t="s">
        <v>80</v>
      </c>
      <c r="D20" s="5" t="s">
        <v>81</v>
      </c>
      <c r="E20" s="5" t="s">
        <v>82</v>
      </c>
      <c r="F20" s="6" t="s">
        <v>18</v>
      </c>
      <c r="G20" s="5"/>
      <c r="H20" s="6" t="s">
        <v>18</v>
      </c>
      <c r="I20" s="6" t="s">
        <v>18</v>
      </c>
      <c r="J20" s="7" t="s">
        <v>19</v>
      </c>
      <c r="K20" s="5"/>
      <c r="L20" s="6" t="s">
        <v>20</v>
      </c>
      <c r="M20" s="6" t="s">
        <v>18</v>
      </c>
      <c r="N20" s="6" t="s">
        <v>18</v>
      </c>
      <c r="O20" s="5"/>
      <c r="P20" s="8"/>
    </row>
    <row r="21" ht="15.75" customHeight="1">
      <c r="A21" s="5">
        <v>218.0</v>
      </c>
      <c r="B21" s="6" t="s">
        <v>16</v>
      </c>
      <c r="C21" s="5" t="s">
        <v>83</v>
      </c>
      <c r="D21" s="5"/>
      <c r="E21" s="5"/>
      <c r="F21" s="6" t="s">
        <v>18</v>
      </c>
      <c r="G21" s="6" t="s">
        <v>37</v>
      </c>
      <c r="H21" s="6" t="s">
        <v>18</v>
      </c>
      <c r="I21" s="6" t="s">
        <v>18</v>
      </c>
      <c r="J21" s="7" t="s">
        <v>19</v>
      </c>
      <c r="K21" s="5"/>
      <c r="L21" s="6" t="s">
        <v>20</v>
      </c>
      <c r="M21" s="6" t="s">
        <v>20</v>
      </c>
      <c r="N21" s="6" t="s">
        <v>20</v>
      </c>
      <c r="O21" s="5"/>
      <c r="P21" s="8"/>
    </row>
    <row r="22" ht="15.75" customHeight="1">
      <c r="A22" s="5">
        <v>224.0</v>
      </c>
      <c r="B22" s="6" t="s">
        <v>16</v>
      </c>
      <c r="C22" s="5" t="s">
        <v>84</v>
      </c>
      <c r="D22" s="5" t="s">
        <v>85</v>
      </c>
      <c r="E22" s="5"/>
      <c r="F22" s="6" t="s">
        <v>20</v>
      </c>
      <c r="G22" s="6" t="s">
        <v>37</v>
      </c>
      <c r="H22" s="6" t="s">
        <v>20</v>
      </c>
      <c r="I22" s="6" t="s">
        <v>18</v>
      </c>
      <c r="J22" s="7" t="s">
        <v>60</v>
      </c>
      <c r="K22" s="6" t="s">
        <v>86</v>
      </c>
      <c r="L22" s="6" t="s">
        <v>20</v>
      </c>
      <c r="M22" s="6" t="s">
        <v>20</v>
      </c>
      <c r="N22" s="6" t="s">
        <v>20</v>
      </c>
      <c r="O22" s="5"/>
      <c r="P22" s="18" t="s">
        <v>88</v>
      </c>
    </row>
    <row r="23" ht="15.75" customHeight="1">
      <c r="A23" s="5">
        <v>228.0</v>
      </c>
      <c r="B23" s="15" t="s">
        <v>20</v>
      </c>
      <c r="C23" s="5" t="s">
        <v>89</v>
      </c>
      <c r="D23" s="5" t="s">
        <v>91</v>
      </c>
      <c r="E23" s="5"/>
      <c r="F23" s="6" t="s">
        <v>20</v>
      </c>
      <c r="G23" s="6" t="s">
        <v>29</v>
      </c>
      <c r="H23" s="6" t="s">
        <v>20</v>
      </c>
      <c r="I23" s="6" t="s">
        <v>20</v>
      </c>
      <c r="J23" s="9"/>
      <c r="K23" s="5"/>
      <c r="L23" s="6" t="s">
        <v>20</v>
      </c>
      <c r="M23" s="6" t="s">
        <v>20</v>
      </c>
      <c r="N23" s="6" t="s">
        <v>20</v>
      </c>
      <c r="O23" s="5"/>
      <c r="P23" s="8"/>
    </row>
    <row r="24" ht="15.75" customHeight="1">
      <c r="A24" s="5">
        <v>243.0</v>
      </c>
      <c r="B24" s="6" t="s">
        <v>16</v>
      </c>
      <c r="C24" s="5" t="s">
        <v>92</v>
      </c>
      <c r="D24" s="5"/>
      <c r="E24" s="5" t="s">
        <v>93</v>
      </c>
      <c r="F24" s="6" t="s">
        <v>18</v>
      </c>
      <c r="G24" s="5"/>
      <c r="H24" s="6" t="s">
        <v>18</v>
      </c>
      <c r="I24" s="6" t="s">
        <v>18</v>
      </c>
      <c r="J24" s="7" t="s">
        <v>19</v>
      </c>
      <c r="K24" s="5"/>
      <c r="L24" s="6" t="s">
        <v>44</v>
      </c>
      <c r="M24" s="5"/>
      <c r="N24" s="5"/>
      <c r="O24" s="5"/>
      <c r="P24" s="8"/>
    </row>
    <row r="25" ht="15.75" customHeight="1">
      <c r="A25" s="5">
        <v>247.0</v>
      </c>
      <c r="B25" s="15" t="s">
        <v>20</v>
      </c>
      <c r="C25" s="5" t="s">
        <v>94</v>
      </c>
      <c r="D25" s="5" t="s">
        <v>96</v>
      </c>
      <c r="E25" s="5"/>
      <c r="F25" s="6" t="s">
        <v>18</v>
      </c>
      <c r="G25" s="6" t="s">
        <v>33</v>
      </c>
      <c r="H25" s="6" t="s">
        <v>18</v>
      </c>
      <c r="I25" s="6" t="s">
        <v>18</v>
      </c>
      <c r="J25" s="22" t="s">
        <v>19</v>
      </c>
      <c r="K25" s="23" t="s">
        <v>98</v>
      </c>
      <c r="L25" s="6" t="s">
        <v>20</v>
      </c>
      <c r="M25" s="6" t="s">
        <v>20</v>
      </c>
      <c r="N25" s="6" t="s">
        <v>20</v>
      </c>
      <c r="O25" s="5"/>
      <c r="P25" s="18" t="s">
        <v>99</v>
      </c>
    </row>
    <row r="26" ht="15.75" customHeight="1">
      <c r="A26" s="5">
        <v>255.0</v>
      </c>
      <c r="B26" s="6" t="s">
        <v>16</v>
      </c>
      <c r="C26" s="5" t="s">
        <v>100</v>
      </c>
      <c r="D26" s="5"/>
      <c r="E26" s="5" t="s">
        <v>101</v>
      </c>
      <c r="F26" s="6" t="s">
        <v>20</v>
      </c>
      <c r="G26" s="6" t="s">
        <v>29</v>
      </c>
      <c r="H26" s="6" t="s">
        <v>20</v>
      </c>
      <c r="I26" s="6" t="s">
        <v>20</v>
      </c>
      <c r="J26" s="9"/>
      <c r="K26" s="24" t="s">
        <v>102</v>
      </c>
      <c r="L26" s="6" t="s">
        <v>20</v>
      </c>
      <c r="M26" s="6" t="s">
        <v>44</v>
      </c>
      <c r="N26" s="6" t="s">
        <v>44</v>
      </c>
      <c r="O26" s="5"/>
      <c r="P26" s="8"/>
    </row>
    <row r="27" ht="15.75" customHeight="1">
      <c r="A27" s="5">
        <v>295.0</v>
      </c>
      <c r="B27" s="6" t="s">
        <v>16</v>
      </c>
      <c r="C27" s="5" t="s">
        <v>105</v>
      </c>
      <c r="D27" s="5"/>
      <c r="E27" s="5" t="s">
        <v>106</v>
      </c>
      <c r="F27" s="6" t="s">
        <v>18</v>
      </c>
      <c r="G27" s="5"/>
      <c r="H27" s="6" t="s">
        <v>18</v>
      </c>
      <c r="I27" s="6" t="s">
        <v>18</v>
      </c>
      <c r="J27" s="7" t="s">
        <v>19</v>
      </c>
      <c r="K27" s="5"/>
      <c r="L27" s="6" t="s">
        <v>20</v>
      </c>
      <c r="M27" s="6" t="s">
        <v>18</v>
      </c>
      <c r="N27" s="6" t="s">
        <v>18</v>
      </c>
      <c r="O27" s="5"/>
      <c r="P27" s="18"/>
    </row>
    <row r="28" ht="15.75" customHeight="1">
      <c r="A28" s="5">
        <v>315.0</v>
      </c>
      <c r="B28" s="15" t="s">
        <v>20</v>
      </c>
      <c r="C28" s="5" t="s">
        <v>107</v>
      </c>
      <c r="D28" s="5" t="s">
        <v>108</v>
      </c>
      <c r="E28" s="5" t="s">
        <v>109</v>
      </c>
      <c r="F28" s="6" t="s">
        <v>20</v>
      </c>
      <c r="G28" s="6" t="s">
        <v>23</v>
      </c>
      <c r="H28" s="6" t="s">
        <v>18</v>
      </c>
      <c r="I28" s="6" t="s">
        <v>18</v>
      </c>
      <c r="J28" s="7" t="s">
        <v>19</v>
      </c>
      <c r="K28" s="5"/>
      <c r="L28" s="6" t="s">
        <v>20</v>
      </c>
      <c r="M28" s="6" t="s">
        <v>18</v>
      </c>
      <c r="N28" s="6" t="s">
        <v>18</v>
      </c>
      <c r="O28" s="5"/>
      <c r="P28" s="8"/>
    </row>
    <row r="29" ht="15.75" customHeight="1">
      <c r="A29" s="5">
        <v>320.0</v>
      </c>
      <c r="B29" s="15" t="s">
        <v>20</v>
      </c>
      <c r="C29" s="5" t="s">
        <v>110</v>
      </c>
      <c r="D29" s="5" t="s">
        <v>111</v>
      </c>
      <c r="E29" s="5"/>
      <c r="F29" s="6" t="s">
        <v>20</v>
      </c>
      <c r="G29" s="6" t="s">
        <v>37</v>
      </c>
      <c r="H29" s="6" t="s">
        <v>18</v>
      </c>
      <c r="I29" s="6" t="s">
        <v>18</v>
      </c>
      <c r="J29" s="7" t="s">
        <v>19</v>
      </c>
      <c r="K29" s="5"/>
      <c r="L29" s="6" t="s">
        <v>20</v>
      </c>
      <c r="M29" s="6" t="s">
        <v>20</v>
      </c>
      <c r="N29" s="6" t="s">
        <v>20</v>
      </c>
      <c r="O29" s="5"/>
      <c r="P29" s="8"/>
    </row>
    <row r="30" ht="15.75" customHeight="1">
      <c r="A30" s="5">
        <v>322.0</v>
      </c>
      <c r="B30" s="15" t="s">
        <v>20</v>
      </c>
      <c r="C30" s="5" t="s">
        <v>112</v>
      </c>
      <c r="D30" s="5" t="s">
        <v>113</v>
      </c>
      <c r="E30" s="5"/>
      <c r="F30" s="6" t="s">
        <v>20</v>
      </c>
      <c r="G30" s="6" t="s">
        <v>33</v>
      </c>
      <c r="H30" s="6" t="s">
        <v>18</v>
      </c>
      <c r="I30" s="6" t="s">
        <v>18</v>
      </c>
      <c r="J30" s="7" t="s">
        <v>19</v>
      </c>
      <c r="K30" s="5"/>
      <c r="L30" s="6" t="s">
        <v>20</v>
      </c>
      <c r="M30" s="6" t="s">
        <v>44</v>
      </c>
      <c r="N30" s="6" t="s">
        <v>44</v>
      </c>
      <c r="O30" s="5"/>
      <c r="P30" s="8"/>
    </row>
    <row r="31" ht="15.75" customHeight="1">
      <c r="A31" s="5">
        <v>335.0</v>
      </c>
      <c r="B31" s="15" t="s">
        <v>20</v>
      </c>
      <c r="C31" s="5" t="s">
        <v>116</v>
      </c>
      <c r="D31" s="5"/>
      <c r="E31" s="5"/>
      <c r="F31" s="6" t="s">
        <v>18</v>
      </c>
      <c r="G31" s="5"/>
      <c r="H31" s="6" t="s">
        <v>18</v>
      </c>
      <c r="I31" s="6" t="s">
        <v>18</v>
      </c>
      <c r="J31" s="7" t="s">
        <v>19</v>
      </c>
      <c r="K31" s="5"/>
      <c r="L31" s="6" t="s">
        <v>20</v>
      </c>
      <c r="M31" s="6" t="s">
        <v>18</v>
      </c>
      <c r="N31" s="6" t="s">
        <v>18</v>
      </c>
      <c r="O31" s="5"/>
      <c r="P31" s="8"/>
    </row>
    <row r="32" ht="15.75" customHeight="1">
      <c r="A32" s="5">
        <v>336.0</v>
      </c>
      <c r="B32" s="6" t="s">
        <v>16</v>
      </c>
      <c r="C32" s="5" t="s">
        <v>119</v>
      </c>
      <c r="D32" s="5"/>
      <c r="E32" s="5" t="s">
        <v>120</v>
      </c>
      <c r="F32" s="6" t="s">
        <v>18</v>
      </c>
      <c r="G32" s="5"/>
      <c r="H32" s="6" t="s">
        <v>18</v>
      </c>
      <c r="I32" s="6" t="s">
        <v>18</v>
      </c>
      <c r="J32" s="7" t="s">
        <v>19</v>
      </c>
      <c r="K32" s="5"/>
      <c r="L32" s="6" t="s">
        <v>20</v>
      </c>
      <c r="M32" s="6" t="s">
        <v>20</v>
      </c>
      <c r="N32" s="6" t="s">
        <v>20</v>
      </c>
      <c r="O32" s="5"/>
      <c r="P32" s="8"/>
    </row>
    <row r="33" ht="15.75" customHeight="1">
      <c r="A33" s="5">
        <v>350.0</v>
      </c>
      <c r="B33" s="15" t="s">
        <v>20</v>
      </c>
      <c r="C33" s="5" t="s">
        <v>121</v>
      </c>
      <c r="D33" s="5" t="s">
        <v>122</v>
      </c>
      <c r="E33" s="5"/>
      <c r="F33" s="6" t="s">
        <v>18</v>
      </c>
      <c r="G33" s="6" t="s">
        <v>33</v>
      </c>
      <c r="H33" s="6" t="s">
        <v>20</v>
      </c>
      <c r="I33" s="6" t="s">
        <v>20</v>
      </c>
      <c r="J33" s="9"/>
      <c r="K33" s="6" t="s">
        <v>123</v>
      </c>
      <c r="L33" s="6" t="s">
        <v>20</v>
      </c>
      <c r="M33" s="6" t="s">
        <v>20</v>
      </c>
      <c r="N33" s="6" t="s">
        <v>20</v>
      </c>
      <c r="O33" s="5"/>
      <c r="P33" s="18" t="s">
        <v>125</v>
      </c>
    </row>
    <row r="34" ht="15.75" customHeight="1">
      <c r="A34" s="5">
        <v>376.0</v>
      </c>
      <c r="B34" s="15" t="s">
        <v>20</v>
      </c>
      <c r="C34" s="5" t="s">
        <v>126</v>
      </c>
      <c r="D34" s="5"/>
      <c r="E34" s="5" t="s">
        <v>127</v>
      </c>
      <c r="F34" s="6" t="s">
        <v>18</v>
      </c>
      <c r="G34" s="5"/>
      <c r="H34" s="6" t="s">
        <v>18</v>
      </c>
      <c r="I34" s="6" t="s">
        <v>18</v>
      </c>
      <c r="J34" s="7" t="s">
        <v>19</v>
      </c>
      <c r="K34" s="5"/>
      <c r="L34" s="6" t="s">
        <v>20</v>
      </c>
      <c r="M34" s="6" t="s">
        <v>18</v>
      </c>
      <c r="N34" s="6" t="s">
        <v>18</v>
      </c>
      <c r="O34" s="5"/>
      <c r="P34" s="8"/>
    </row>
    <row r="35" ht="15.75" customHeight="1">
      <c r="A35" s="5">
        <v>378.0</v>
      </c>
      <c r="B35" s="6" t="s">
        <v>16</v>
      </c>
      <c r="C35" s="5" t="s">
        <v>130</v>
      </c>
      <c r="D35" s="5"/>
      <c r="E35" s="5" t="s">
        <v>131</v>
      </c>
      <c r="F35" s="6" t="s">
        <v>20</v>
      </c>
      <c r="G35" s="6" t="s">
        <v>23</v>
      </c>
      <c r="H35" s="6" t="s">
        <v>18</v>
      </c>
      <c r="I35" s="6" t="s">
        <v>18</v>
      </c>
      <c r="J35" s="7" t="s">
        <v>19</v>
      </c>
      <c r="K35" s="5"/>
      <c r="L35" s="6" t="s">
        <v>20</v>
      </c>
      <c r="M35" s="6" t="s">
        <v>20</v>
      </c>
      <c r="N35" s="6" t="s">
        <v>18</v>
      </c>
      <c r="O35" s="5"/>
      <c r="P35" s="18" t="s">
        <v>53</v>
      </c>
    </row>
    <row r="36" ht="15.75" customHeight="1">
      <c r="A36" s="5">
        <v>383.0</v>
      </c>
      <c r="B36" s="15" t="s">
        <v>20</v>
      </c>
      <c r="C36" s="5" t="s">
        <v>132</v>
      </c>
      <c r="D36" s="5" t="s">
        <v>133</v>
      </c>
      <c r="E36" s="5"/>
      <c r="F36" s="6" t="s">
        <v>20</v>
      </c>
      <c r="G36" s="6" t="s">
        <v>37</v>
      </c>
      <c r="H36" s="6" t="s">
        <v>20</v>
      </c>
      <c r="I36" s="6" t="s">
        <v>18</v>
      </c>
      <c r="J36" s="7" t="s">
        <v>60</v>
      </c>
      <c r="K36" s="6" t="s">
        <v>86</v>
      </c>
      <c r="L36" s="6" t="s">
        <v>20</v>
      </c>
      <c r="M36" s="6" t="s">
        <v>18</v>
      </c>
      <c r="N36" s="6" t="s">
        <v>18</v>
      </c>
      <c r="O36" s="5"/>
      <c r="P36" s="18" t="s">
        <v>88</v>
      </c>
    </row>
    <row r="37" ht="15.75" customHeight="1">
      <c r="A37" s="5">
        <v>386.0</v>
      </c>
      <c r="B37" s="6" t="s">
        <v>16</v>
      </c>
      <c r="C37" s="5" t="s">
        <v>134</v>
      </c>
      <c r="D37" s="5"/>
      <c r="E37" s="5" t="s">
        <v>135</v>
      </c>
      <c r="F37" s="6" t="s">
        <v>18</v>
      </c>
      <c r="G37" s="5"/>
      <c r="H37" s="6" t="s">
        <v>18</v>
      </c>
      <c r="I37" s="6" t="s">
        <v>18</v>
      </c>
      <c r="J37" s="7" t="s">
        <v>19</v>
      </c>
      <c r="K37" s="5"/>
      <c r="L37" s="6" t="s">
        <v>20</v>
      </c>
      <c r="M37" s="6" t="s">
        <v>44</v>
      </c>
      <c r="N37" s="6" t="s">
        <v>18</v>
      </c>
      <c r="O37" s="5"/>
      <c r="P37" s="8"/>
    </row>
    <row r="38" ht="15.75" customHeight="1">
      <c r="A38" s="5">
        <v>396.0</v>
      </c>
      <c r="B38" s="6" t="s">
        <v>16</v>
      </c>
      <c r="C38" s="5" t="s">
        <v>137</v>
      </c>
      <c r="D38" s="5"/>
      <c r="E38" s="5" t="s">
        <v>138</v>
      </c>
      <c r="F38" s="6" t="s">
        <v>18</v>
      </c>
      <c r="G38" s="6" t="s">
        <v>33</v>
      </c>
      <c r="H38" s="6" t="s">
        <v>20</v>
      </c>
      <c r="I38" s="6" t="s">
        <v>18</v>
      </c>
      <c r="J38" s="7" t="s">
        <v>19</v>
      </c>
      <c r="K38" s="6" t="s">
        <v>140</v>
      </c>
      <c r="L38" s="6" t="s">
        <v>20</v>
      </c>
      <c r="M38" s="6" t="s">
        <v>20</v>
      </c>
      <c r="N38" s="6" t="s">
        <v>18</v>
      </c>
      <c r="O38" s="5"/>
      <c r="P38" s="18" t="s">
        <v>53</v>
      </c>
    </row>
    <row r="39" ht="15.75" customHeight="1">
      <c r="A39" s="5">
        <v>409.0</v>
      </c>
      <c r="B39" s="15" t="s">
        <v>20</v>
      </c>
      <c r="C39" s="5" t="s">
        <v>141</v>
      </c>
      <c r="D39" s="5" t="s">
        <v>142</v>
      </c>
      <c r="E39" s="5"/>
      <c r="F39" s="6" t="s">
        <v>20</v>
      </c>
      <c r="G39" s="6" t="s">
        <v>33</v>
      </c>
      <c r="H39" s="6" t="s">
        <v>18</v>
      </c>
      <c r="I39" s="6" t="s">
        <v>18</v>
      </c>
      <c r="J39" s="7" t="s">
        <v>19</v>
      </c>
      <c r="K39" s="5"/>
      <c r="L39" s="6" t="s">
        <v>20</v>
      </c>
      <c r="M39" s="6" t="s">
        <v>20</v>
      </c>
      <c r="N39" s="6" t="s">
        <v>20</v>
      </c>
      <c r="O39" s="5"/>
      <c r="P39" s="8"/>
    </row>
    <row r="40" ht="15.75" customHeight="1">
      <c r="A40" s="5">
        <v>438.0</v>
      </c>
      <c r="B40" s="15" t="s">
        <v>20</v>
      </c>
      <c r="C40" s="5" t="s">
        <v>143</v>
      </c>
      <c r="D40" s="5"/>
      <c r="E40" s="5" t="s">
        <v>144</v>
      </c>
      <c r="F40" s="6" t="s">
        <v>20</v>
      </c>
      <c r="G40" s="6" t="s">
        <v>45</v>
      </c>
      <c r="H40" s="6" t="s">
        <v>18</v>
      </c>
      <c r="I40" s="6" t="s">
        <v>18</v>
      </c>
      <c r="J40" s="7" t="s">
        <v>19</v>
      </c>
      <c r="K40" s="5"/>
      <c r="L40" s="6" t="s">
        <v>20</v>
      </c>
      <c r="M40" s="6" t="s">
        <v>18</v>
      </c>
      <c r="N40" s="6" t="s">
        <v>18</v>
      </c>
      <c r="O40" s="5"/>
      <c r="P40" s="16" t="s">
        <v>146</v>
      </c>
    </row>
    <row r="41" ht="15.75" customHeight="1">
      <c r="A41" s="5">
        <v>451.0</v>
      </c>
      <c r="B41" s="15" t="s">
        <v>20</v>
      </c>
      <c r="C41" s="5" t="s">
        <v>147</v>
      </c>
      <c r="D41" s="5" t="s">
        <v>148</v>
      </c>
      <c r="E41" s="5"/>
      <c r="F41" s="6" t="s">
        <v>20</v>
      </c>
      <c r="G41" s="6" t="s">
        <v>45</v>
      </c>
      <c r="H41" s="6" t="s">
        <v>18</v>
      </c>
      <c r="I41" s="6" t="s">
        <v>18</v>
      </c>
      <c r="J41" s="7" t="s">
        <v>19</v>
      </c>
      <c r="K41" s="6" t="s">
        <v>150</v>
      </c>
      <c r="L41" s="6" t="s">
        <v>20</v>
      </c>
      <c r="M41" s="6" t="s">
        <v>20</v>
      </c>
      <c r="N41" s="6" t="s">
        <v>20</v>
      </c>
      <c r="O41" s="5"/>
      <c r="P41" s="18" t="s">
        <v>151</v>
      </c>
    </row>
    <row r="42" ht="15.75" customHeight="1">
      <c r="A42" s="5">
        <v>483.0</v>
      </c>
      <c r="B42" s="6" t="s">
        <v>16</v>
      </c>
      <c r="C42" s="5" t="s">
        <v>152</v>
      </c>
      <c r="D42" s="5" t="s">
        <v>154</v>
      </c>
      <c r="E42" s="5" t="s">
        <v>155</v>
      </c>
      <c r="F42" s="6" t="s">
        <v>20</v>
      </c>
      <c r="G42" s="6" t="s">
        <v>29</v>
      </c>
      <c r="H42" s="6" t="s">
        <v>20</v>
      </c>
      <c r="I42" s="6" t="s">
        <v>18</v>
      </c>
      <c r="J42" s="7" t="s">
        <v>60</v>
      </c>
      <c r="K42" s="23" t="s">
        <v>156</v>
      </c>
      <c r="L42" s="6" t="s">
        <v>20</v>
      </c>
      <c r="M42" s="6" t="s">
        <v>44</v>
      </c>
      <c r="N42" s="6" t="s">
        <v>44</v>
      </c>
      <c r="O42" s="5"/>
      <c r="P42" s="8"/>
    </row>
    <row r="43" ht="15.75" customHeight="1">
      <c r="A43" s="5">
        <v>484.0</v>
      </c>
      <c r="B43" s="15" t="s">
        <v>20</v>
      </c>
      <c r="C43" s="5" t="s">
        <v>157</v>
      </c>
      <c r="D43" s="5"/>
      <c r="E43" s="5" t="s">
        <v>158</v>
      </c>
      <c r="F43" s="6" t="s">
        <v>20</v>
      </c>
      <c r="G43" s="6" t="s">
        <v>37</v>
      </c>
      <c r="H43" s="6" t="s">
        <v>18</v>
      </c>
      <c r="I43" s="6" t="s">
        <v>18</v>
      </c>
      <c r="J43" s="7" t="s">
        <v>19</v>
      </c>
      <c r="K43" s="6"/>
      <c r="L43" s="6" t="s">
        <v>20</v>
      </c>
      <c r="M43" s="6" t="s">
        <v>20</v>
      </c>
      <c r="N43" s="6" t="s">
        <v>20</v>
      </c>
      <c r="O43" s="5"/>
      <c r="P43" s="18" t="s">
        <v>162</v>
      </c>
    </row>
    <row r="44" ht="15.75" customHeight="1">
      <c r="A44" s="6">
        <v>485.0</v>
      </c>
      <c r="B44" s="6" t="s">
        <v>20</v>
      </c>
      <c r="C44" s="25" t="s">
        <v>163</v>
      </c>
      <c r="D44" s="10"/>
      <c r="E44" s="25" t="s">
        <v>166</v>
      </c>
      <c r="F44" s="6" t="s">
        <v>18</v>
      </c>
      <c r="G44" s="6"/>
      <c r="H44" s="6" t="s">
        <v>18</v>
      </c>
      <c r="I44" s="6" t="s">
        <v>18</v>
      </c>
      <c r="J44" s="7" t="s">
        <v>19</v>
      </c>
      <c r="K44" s="6"/>
      <c r="L44" s="6" t="s">
        <v>20</v>
      </c>
      <c r="M44" s="6" t="s">
        <v>18</v>
      </c>
      <c r="N44" s="6" t="s">
        <v>18</v>
      </c>
      <c r="O44" s="5"/>
      <c r="P44" s="18" t="s">
        <v>167</v>
      </c>
    </row>
    <row r="45" ht="15.75" customHeight="1">
      <c r="A45" s="5">
        <v>543.0</v>
      </c>
      <c r="B45" s="15" t="s">
        <v>20</v>
      </c>
      <c r="C45" s="5" t="s">
        <v>168</v>
      </c>
      <c r="D45" s="5"/>
      <c r="E45" s="5" t="s">
        <v>169</v>
      </c>
      <c r="F45" s="6" t="s">
        <v>20</v>
      </c>
      <c r="G45" s="6" t="s">
        <v>23</v>
      </c>
      <c r="H45" s="6" t="s">
        <v>18</v>
      </c>
      <c r="I45" s="6" t="s">
        <v>18</v>
      </c>
      <c r="J45" s="7" t="s">
        <v>19</v>
      </c>
      <c r="K45" s="5"/>
      <c r="L45" s="6" t="s">
        <v>20</v>
      </c>
      <c r="M45" s="6" t="s">
        <v>18</v>
      </c>
      <c r="N45" s="6" t="s">
        <v>18</v>
      </c>
      <c r="O45" s="5"/>
      <c r="P45" s="8"/>
    </row>
    <row r="46" ht="15.75" customHeight="1">
      <c r="A46" s="5">
        <v>548.0</v>
      </c>
      <c r="B46" s="6" t="s">
        <v>16</v>
      </c>
      <c r="C46" s="5" t="s">
        <v>171</v>
      </c>
      <c r="D46" s="5"/>
      <c r="E46" s="5" t="s">
        <v>172</v>
      </c>
      <c r="F46" s="6" t="s">
        <v>20</v>
      </c>
      <c r="G46" s="6" t="s">
        <v>29</v>
      </c>
      <c r="H46" s="6" t="s">
        <v>20</v>
      </c>
      <c r="I46" s="6" t="s">
        <v>18</v>
      </c>
      <c r="J46" s="7" t="s">
        <v>19</v>
      </c>
      <c r="K46" s="5"/>
      <c r="L46" s="6" t="s">
        <v>20</v>
      </c>
      <c r="M46" s="6" t="s">
        <v>44</v>
      </c>
      <c r="N46" s="6" t="s">
        <v>44</v>
      </c>
      <c r="O46" s="5"/>
      <c r="P46" s="18" t="s">
        <v>174</v>
      </c>
    </row>
    <row r="47" ht="15.75" customHeight="1">
      <c r="A47" s="5">
        <v>592.0</v>
      </c>
      <c r="B47" s="15" t="s">
        <v>20</v>
      </c>
      <c r="C47" s="5" t="s">
        <v>175</v>
      </c>
      <c r="D47" s="5" t="s">
        <v>176</v>
      </c>
      <c r="E47" s="5"/>
      <c r="F47" s="6" t="s">
        <v>20</v>
      </c>
      <c r="G47" s="6" t="s">
        <v>33</v>
      </c>
      <c r="H47" s="6" t="s">
        <v>18</v>
      </c>
      <c r="I47" s="6" t="s">
        <v>18</v>
      </c>
      <c r="J47" s="7" t="s">
        <v>19</v>
      </c>
      <c r="K47" s="6" t="s">
        <v>177</v>
      </c>
      <c r="L47" s="6" t="s">
        <v>20</v>
      </c>
      <c r="M47" s="6" t="s">
        <v>44</v>
      </c>
      <c r="N47" s="6" t="s">
        <v>44</v>
      </c>
      <c r="O47" s="5"/>
      <c r="P47" s="8"/>
    </row>
    <row r="48" ht="15.75" customHeight="1">
      <c r="A48" s="5">
        <v>594.0</v>
      </c>
      <c r="B48" s="15" t="s">
        <v>20</v>
      </c>
      <c r="C48" s="5" t="s">
        <v>178</v>
      </c>
      <c r="D48" s="5" t="s">
        <v>179</v>
      </c>
      <c r="E48" s="5"/>
      <c r="F48" s="6" t="s">
        <v>18</v>
      </c>
      <c r="G48" s="6" t="s">
        <v>33</v>
      </c>
      <c r="H48" s="6" t="s">
        <v>20</v>
      </c>
      <c r="I48" s="6" t="s">
        <v>20</v>
      </c>
      <c r="J48" s="7"/>
      <c r="K48" s="6" t="s">
        <v>181</v>
      </c>
      <c r="L48" s="6" t="s">
        <v>20</v>
      </c>
      <c r="M48" s="6" t="s">
        <v>44</v>
      </c>
      <c r="N48" s="6" t="s">
        <v>44</v>
      </c>
      <c r="O48" s="5"/>
      <c r="P48" s="18" t="s">
        <v>184</v>
      </c>
    </row>
    <row r="49" ht="15.75" customHeight="1">
      <c r="A49" s="5">
        <v>598.0</v>
      </c>
      <c r="B49" s="6" t="s">
        <v>16</v>
      </c>
      <c r="C49" s="5" t="s">
        <v>185</v>
      </c>
      <c r="D49" s="5"/>
      <c r="E49" s="5" t="s">
        <v>186</v>
      </c>
      <c r="F49" s="6" t="s">
        <v>20</v>
      </c>
      <c r="G49" s="6" t="s">
        <v>37</v>
      </c>
      <c r="H49" s="6" t="s">
        <v>18</v>
      </c>
      <c r="I49" s="6" t="s">
        <v>18</v>
      </c>
      <c r="J49" s="7" t="s">
        <v>19</v>
      </c>
      <c r="K49" s="5"/>
      <c r="L49" s="6" t="s">
        <v>20</v>
      </c>
      <c r="M49" s="6" t="s">
        <v>44</v>
      </c>
      <c r="N49" s="6" t="s">
        <v>44</v>
      </c>
      <c r="O49" s="5"/>
      <c r="P49" s="8"/>
    </row>
    <row r="50" ht="15.75" customHeight="1">
      <c r="A50" s="5">
        <v>600.0</v>
      </c>
      <c r="B50" s="6" t="s">
        <v>16</v>
      </c>
      <c r="C50" s="5" t="s">
        <v>188</v>
      </c>
      <c r="D50" s="5"/>
      <c r="E50" s="5" t="s">
        <v>189</v>
      </c>
      <c r="F50" s="6" t="s">
        <v>20</v>
      </c>
      <c r="G50" s="6" t="s">
        <v>33</v>
      </c>
      <c r="H50" s="6" t="s">
        <v>18</v>
      </c>
      <c r="I50" s="6" t="s">
        <v>18</v>
      </c>
      <c r="J50" s="7" t="s">
        <v>19</v>
      </c>
      <c r="K50" s="5"/>
      <c r="L50" s="6" t="s">
        <v>20</v>
      </c>
      <c r="M50" s="6" t="s">
        <v>44</v>
      </c>
      <c r="N50" s="6" t="s">
        <v>44</v>
      </c>
      <c r="O50" s="5"/>
      <c r="P50" s="8"/>
    </row>
    <row r="51" ht="15.75" customHeight="1">
      <c r="A51" s="5">
        <v>632.0</v>
      </c>
      <c r="B51" s="15" t="s">
        <v>20</v>
      </c>
      <c r="C51" s="5" t="s">
        <v>190</v>
      </c>
      <c r="D51" s="5"/>
      <c r="E51" s="5" t="s">
        <v>191</v>
      </c>
      <c r="F51" s="6" t="s">
        <v>18</v>
      </c>
      <c r="G51" s="6" t="s">
        <v>40</v>
      </c>
      <c r="H51" s="6" t="s">
        <v>20</v>
      </c>
      <c r="I51" s="6" t="s">
        <v>18</v>
      </c>
      <c r="J51" s="7" t="s">
        <v>19</v>
      </c>
      <c r="K51" s="5"/>
      <c r="L51" s="6" t="s">
        <v>20</v>
      </c>
      <c r="M51" s="6" t="s">
        <v>20</v>
      </c>
      <c r="N51" s="6" t="s">
        <v>20</v>
      </c>
      <c r="O51" s="5"/>
      <c r="P51" s="16" t="s">
        <v>193</v>
      </c>
    </row>
    <row r="52" ht="15.75" customHeight="1">
      <c r="A52" s="5">
        <v>642.0</v>
      </c>
      <c r="B52" s="15" t="s">
        <v>20</v>
      </c>
      <c r="C52" s="5" t="s">
        <v>194</v>
      </c>
      <c r="D52" s="5"/>
      <c r="E52" s="5" t="s">
        <v>195</v>
      </c>
      <c r="F52" s="6" t="s">
        <v>20</v>
      </c>
      <c r="G52" s="6" t="s">
        <v>33</v>
      </c>
      <c r="H52" s="6" t="s">
        <v>18</v>
      </c>
      <c r="I52" s="6" t="s">
        <v>18</v>
      </c>
      <c r="J52" s="7" t="s">
        <v>19</v>
      </c>
      <c r="K52" s="6" t="s">
        <v>197</v>
      </c>
      <c r="L52" s="6" t="s">
        <v>20</v>
      </c>
      <c r="M52" s="6" t="s">
        <v>44</v>
      </c>
      <c r="N52" s="6" t="s">
        <v>44</v>
      </c>
      <c r="O52" s="5"/>
      <c r="P52" s="16" t="s">
        <v>199</v>
      </c>
    </row>
    <row r="53" ht="15.75" customHeight="1">
      <c r="A53" s="5">
        <v>648.0</v>
      </c>
      <c r="B53" s="15" t="s">
        <v>20</v>
      </c>
      <c r="C53" s="5" t="s">
        <v>200</v>
      </c>
      <c r="D53" s="5"/>
      <c r="E53" s="5" t="s">
        <v>201</v>
      </c>
      <c r="F53" s="6" t="s">
        <v>18</v>
      </c>
      <c r="G53" s="6" t="s">
        <v>37</v>
      </c>
      <c r="H53" s="6" t="s">
        <v>18</v>
      </c>
      <c r="I53" s="6" t="s">
        <v>18</v>
      </c>
      <c r="J53" s="7" t="s">
        <v>19</v>
      </c>
      <c r="K53" s="5"/>
      <c r="L53" s="6" t="s">
        <v>20</v>
      </c>
      <c r="M53" s="6" t="s">
        <v>18</v>
      </c>
      <c r="N53" s="6" t="s">
        <v>18</v>
      </c>
      <c r="O53" s="5"/>
      <c r="P53" s="8"/>
    </row>
    <row r="54" ht="15.75" customHeight="1">
      <c r="A54" s="5">
        <v>662.0</v>
      </c>
      <c r="B54" s="6" t="s">
        <v>16</v>
      </c>
      <c r="C54" s="5" t="s">
        <v>202</v>
      </c>
      <c r="D54" s="5" t="s">
        <v>203</v>
      </c>
      <c r="E54" s="5" t="s">
        <v>204</v>
      </c>
      <c r="F54" s="6" t="s">
        <v>20</v>
      </c>
      <c r="G54" s="6" t="s">
        <v>33</v>
      </c>
      <c r="H54" s="6" t="s">
        <v>20</v>
      </c>
      <c r="I54" s="6" t="s">
        <v>20</v>
      </c>
      <c r="J54" s="9"/>
      <c r="K54" s="6" t="s">
        <v>205</v>
      </c>
      <c r="L54" s="6" t="s">
        <v>20</v>
      </c>
      <c r="M54" s="6" t="s">
        <v>20</v>
      </c>
      <c r="N54" s="6" t="s">
        <v>20</v>
      </c>
      <c r="O54" s="5"/>
      <c r="P54" s="8"/>
    </row>
    <row r="55" ht="15.75" customHeight="1">
      <c r="A55" s="5">
        <v>717.0</v>
      </c>
      <c r="B55" s="6" t="s">
        <v>16</v>
      </c>
      <c r="C55" s="5" t="s">
        <v>206</v>
      </c>
      <c r="D55" s="5"/>
      <c r="E55" s="5" t="s">
        <v>207</v>
      </c>
      <c r="F55" s="6" t="s">
        <v>18</v>
      </c>
      <c r="G55" s="6" t="s">
        <v>37</v>
      </c>
      <c r="H55" s="6" t="s">
        <v>18</v>
      </c>
      <c r="I55" s="6" t="s">
        <v>18</v>
      </c>
      <c r="J55" s="7" t="s">
        <v>19</v>
      </c>
      <c r="K55" s="5"/>
      <c r="L55" s="6" t="s">
        <v>20</v>
      </c>
      <c r="M55" s="6" t="s">
        <v>18</v>
      </c>
      <c r="N55" s="6" t="s">
        <v>18</v>
      </c>
      <c r="O55" s="5"/>
      <c r="P55" s="8"/>
    </row>
    <row r="56" ht="15.75" customHeight="1">
      <c r="A56" s="5">
        <v>722.0</v>
      </c>
      <c r="B56" s="15" t="s">
        <v>20</v>
      </c>
      <c r="C56" s="5" t="s">
        <v>208</v>
      </c>
      <c r="D56" s="5" t="s">
        <v>209</v>
      </c>
      <c r="E56" s="5"/>
      <c r="F56" s="6" t="s">
        <v>20</v>
      </c>
      <c r="G56" s="6" t="s">
        <v>33</v>
      </c>
      <c r="H56" s="6" t="s">
        <v>20</v>
      </c>
      <c r="I56" s="6" t="s">
        <v>20</v>
      </c>
      <c r="J56" s="9"/>
      <c r="K56" s="6" t="s">
        <v>210</v>
      </c>
      <c r="L56" s="6" t="s">
        <v>20</v>
      </c>
      <c r="M56" s="6" t="s">
        <v>44</v>
      </c>
      <c r="N56" s="6" t="s">
        <v>44</v>
      </c>
      <c r="O56" s="5"/>
      <c r="P56" s="18" t="s">
        <v>211</v>
      </c>
    </row>
    <row r="57" ht="15.75" customHeight="1">
      <c r="A57" s="5">
        <v>769.0</v>
      </c>
      <c r="B57" s="15" t="s">
        <v>20</v>
      </c>
      <c r="C57" s="5" t="s">
        <v>212</v>
      </c>
      <c r="D57" s="5" t="s">
        <v>213</v>
      </c>
      <c r="E57" s="5" t="s">
        <v>214</v>
      </c>
      <c r="F57" s="6" t="s">
        <v>20</v>
      </c>
      <c r="G57" s="6" t="s">
        <v>33</v>
      </c>
      <c r="H57" s="6" t="s">
        <v>20</v>
      </c>
      <c r="I57" s="6" t="s">
        <v>18</v>
      </c>
      <c r="J57" s="7" t="s">
        <v>19</v>
      </c>
      <c r="K57" s="5"/>
      <c r="L57" s="6" t="s">
        <v>20</v>
      </c>
      <c r="M57" s="6" t="s">
        <v>20</v>
      </c>
      <c r="N57" s="6" t="s">
        <v>20</v>
      </c>
      <c r="O57" s="5"/>
      <c r="P57" s="8"/>
    </row>
    <row r="58" ht="15.75" customHeight="1">
      <c r="A58" s="5">
        <v>783.0</v>
      </c>
      <c r="B58" s="15" t="s">
        <v>20</v>
      </c>
      <c r="C58" s="5" t="s">
        <v>215</v>
      </c>
      <c r="D58" s="5" t="s">
        <v>216</v>
      </c>
      <c r="E58" s="5"/>
      <c r="F58" s="6" t="s">
        <v>18</v>
      </c>
      <c r="G58" s="6" t="s">
        <v>37</v>
      </c>
      <c r="H58" s="6" t="s">
        <v>18</v>
      </c>
      <c r="I58" s="6" t="s">
        <v>18</v>
      </c>
      <c r="J58" s="7" t="s">
        <v>19</v>
      </c>
      <c r="K58" s="5"/>
      <c r="L58" s="6" t="s">
        <v>20</v>
      </c>
      <c r="M58" s="6" t="s">
        <v>18</v>
      </c>
      <c r="N58" s="6" t="s">
        <v>18</v>
      </c>
      <c r="O58" s="5"/>
      <c r="P58" s="8"/>
    </row>
    <row r="59" ht="15.75" customHeight="1">
      <c r="A59" s="5">
        <v>784.0</v>
      </c>
      <c r="B59" s="15" t="s">
        <v>20</v>
      </c>
      <c r="C59" s="5" t="s">
        <v>217</v>
      </c>
      <c r="D59" s="5" t="s">
        <v>218</v>
      </c>
      <c r="E59" s="5"/>
      <c r="F59" s="6" t="s">
        <v>20</v>
      </c>
      <c r="G59" s="6" t="s">
        <v>37</v>
      </c>
      <c r="H59" s="6" t="s">
        <v>20</v>
      </c>
      <c r="I59" s="6" t="s">
        <v>18</v>
      </c>
      <c r="J59" s="7" t="s">
        <v>19</v>
      </c>
      <c r="K59" s="5"/>
      <c r="L59" s="6" t="s">
        <v>20</v>
      </c>
      <c r="M59" s="6" t="s">
        <v>20</v>
      </c>
      <c r="N59" s="6" t="s">
        <v>20</v>
      </c>
      <c r="O59" s="5"/>
      <c r="P59" s="8"/>
    </row>
    <row r="60" ht="15.75" customHeight="1">
      <c r="A60" s="5">
        <v>836.0</v>
      </c>
      <c r="B60" s="15" t="s">
        <v>20</v>
      </c>
      <c r="C60" s="5" t="s">
        <v>229</v>
      </c>
      <c r="D60" s="5"/>
      <c r="E60" s="5" t="s">
        <v>230</v>
      </c>
      <c r="F60" s="6" t="s">
        <v>20</v>
      </c>
      <c r="G60" s="6" t="s">
        <v>33</v>
      </c>
      <c r="H60" s="6" t="s">
        <v>18</v>
      </c>
      <c r="I60" s="6" t="s">
        <v>18</v>
      </c>
      <c r="J60" s="7" t="s">
        <v>19</v>
      </c>
      <c r="K60" s="6" t="s">
        <v>231</v>
      </c>
      <c r="L60" s="6" t="s">
        <v>20</v>
      </c>
      <c r="M60" s="6" t="s">
        <v>20</v>
      </c>
      <c r="N60" s="6" t="s">
        <v>20</v>
      </c>
      <c r="O60" s="5"/>
      <c r="P60" s="8"/>
    </row>
    <row r="61" ht="15.75" customHeight="1">
      <c r="A61" s="5">
        <v>848.0</v>
      </c>
      <c r="B61" s="15" t="s">
        <v>20</v>
      </c>
      <c r="C61" s="5" t="s">
        <v>233</v>
      </c>
      <c r="D61" s="5"/>
      <c r="E61" s="5" t="s">
        <v>234</v>
      </c>
      <c r="F61" s="6" t="s">
        <v>20</v>
      </c>
      <c r="G61" s="6" t="s">
        <v>37</v>
      </c>
      <c r="H61" s="6" t="s">
        <v>18</v>
      </c>
      <c r="I61" s="6" t="s">
        <v>18</v>
      </c>
      <c r="J61" s="7" t="s">
        <v>19</v>
      </c>
      <c r="K61" s="5"/>
      <c r="L61" s="6" t="s">
        <v>20</v>
      </c>
      <c r="M61" s="6" t="s">
        <v>20</v>
      </c>
      <c r="N61" s="6" t="s">
        <v>20</v>
      </c>
      <c r="O61" s="5"/>
      <c r="P61" s="8"/>
    </row>
    <row r="62" ht="15.75" customHeight="1">
      <c r="A62" s="5">
        <v>849.0</v>
      </c>
      <c r="B62" s="6" t="s">
        <v>16</v>
      </c>
      <c r="C62" s="5" t="s">
        <v>236</v>
      </c>
      <c r="D62" s="5"/>
      <c r="E62" s="5" t="s">
        <v>237</v>
      </c>
      <c r="F62" s="6" t="s">
        <v>20</v>
      </c>
      <c r="G62" s="6" t="s">
        <v>45</v>
      </c>
      <c r="H62" s="6" t="s">
        <v>20</v>
      </c>
      <c r="I62" s="6" t="s">
        <v>20</v>
      </c>
      <c r="J62" s="9"/>
      <c r="K62" s="5"/>
      <c r="L62" s="6" t="s">
        <v>20</v>
      </c>
      <c r="M62" s="6" t="s">
        <v>44</v>
      </c>
      <c r="N62" s="6" t="s">
        <v>44</v>
      </c>
      <c r="O62" s="5"/>
      <c r="P62" s="8"/>
    </row>
    <row r="63" ht="15.75" customHeight="1">
      <c r="A63" s="5">
        <v>882.0</v>
      </c>
      <c r="B63" s="6" t="s">
        <v>16</v>
      </c>
      <c r="C63" s="5" t="s">
        <v>239</v>
      </c>
      <c r="D63" s="5"/>
      <c r="E63" s="5" t="s">
        <v>240</v>
      </c>
      <c r="F63" s="6" t="s">
        <v>20</v>
      </c>
      <c r="G63" s="6" t="s">
        <v>45</v>
      </c>
      <c r="H63" s="6" t="s">
        <v>20</v>
      </c>
      <c r="I63" s="6" t="s">
        <v>20</v>
      </c>
      <c r="J63" s="9"/>
      <c r="K63" s="5"/>
      <c r="L63" s="6" t="s">
        <v>20</v>
      </c>
      <c r="M63" s="6" t="s">
        <v>44</v>
      </c>
      <c r="N63" s="6" t="s">
        <v>44</v>
      </c>
      <c r="O63" s="5"/>
      <c r="P63" s="8"/>
    </row>
    <row r="64" ht="15.75" customHeight="1">
      <c r="A64" s="5">
        <v>883.0</v>
      </c>
      <c r="B64" s="15" t="s">
        <v>20</v>
      </c>
      <c r="C64" s="5" t="s">
        <v>241</v>
      </c>
      <c r="D64" s="5"/>
      <c r="E64" s="5"/>
      <c r="F64" s="6" t="s">
        <v>20</v>
      </c>
      <c r="G64" s="6" t="s">
        <v>45</v>
      </c>
      <c r="H64" s="6" t="s">
        <v>18</v>
      </c>
      <c r="I64" s="6" t="s">
        <v>18</v>
      </c>
      <c r="J64" s="7" t="s">
        <v>19</v>
      </c>
      <c r="K64" s="6" t="s">
        <v>242</v>
      </c>
      <c r="L64" s="6" t="s">
        <v>20</v>
      </c>
      <c r="M64" s="6" t="s">
        <v>44</v>
      </c>
      <c r="N64" s="6" t="s">
        <v>44</v>
      </c>
      <c r="O64" s="5"/>
      <c r="P64" s="8"/>
    </row>
    <row r="65" ht="15.75" customHeight="1">
      <c r="A65" s="5">
        <v>892.0</v>
      </c>
      <c r="B65" s="6" t="s">
        <v>16</v>
      </c>
      <c r="C65" s="5" t="s">
        <v>243</v>
      </c>
      <c r="D65" s="5"/>
      <c r="E65" s="5" t="s">
        <v>244</v>
      </c>
      <c r="F65" s="6" t="s">
        <v>20</v>
      </c>
      <c r="G65" s="6" t="s">
        <v>29</v>
      </c>
      <c r="H65" s="6" t="s">
        <v>20</v>
      </c>
      <c r="I65" s="6" t="s">
        <v>20</v>
      </c>
      <c r="J65" s="9"/>
      <c r="K65" s="6" t="s">
        <v>245</v>
      </c>
      <c r="L65" s="6" t="s">
        <v>20</v>
      </c>
      <c r="M65" s="6" t="s">
        <v>44</v>
      </c>
      <c r="N65" s="6" t="s">
        <v>44</v>
      </c>
      <c r="O65" s="5"/>
      <c r="P65" s="8"/>
    </row>
    <row r="66" ht="15.75" customHeight="1">
      <c r="A66" s="5">
        <v>904.0</v>
      </c>
      <c r="B66" s="5" t="s">
        <v>20</v>
      </c>
      <c r="C66" s="5" t="s">
        <v>246</v>
      </c>
      <c r="D66" s="5" t="s">
        <v>247</v>
      </c>
      <c r="E66" s="5"/>
      <c r="F66" s="6" t="s">
        <v>18</v>
      </c>
      <c r="G66" s="5"/>
      <c r="H66" s="6" t="s">
        <v>20</v>
      </c>
      <c r="I66" s="6" t="s">
        <v>18</v>
      </c>
      <c r="J66" s="7" t="s">
        <v>248</v>
      </c>
      <c r="K66" s="5"/>
      <c r="L66" s="6" t="s">
        <v>20</v>
      </c>
      <c r="M66" s="6" t="s">
        <v>20</v>
      </c>
      <c r="N66" s="6" t="s">
        <v>18</v>
      </c>
      <c r="O66" s="5"/>
      <c r="P66" s="18" t="s">
        <v>53</v>
      </c>
    </row>
    <row r="67">
      <c r="A67" s="28"/>
      <c r="B67" s="28"/>
      <c r="C67" s="28"/>
      <c r="D67" s="28"/>
      <c r="E67" s="28"/>
      <c r="F67" s="28"/>
      <c r="G67" s="28"/>
      <c r="H67" s="28"/>
      <c r="I67" s="28"/>
      <c r="J67" s="29"/>
      <c r="K67" s="28"/>
      <c r="L67" s="28"/>
      <c r="M67" s="28"/>
      <c r="N67" s="28"/>
      <c r="O67" s="28"/>
      <c r="P67" s="30"/>
      <c r="Q67" s="28"/>
      <c r="R67" s="28"/>
      <c r="S67" s="28"/>
      <c r="T67" s="28"/>
      <c r="U67" s="28"/>
    </row>
    <row r="68" ht="15.75" customHeight="1">
      <c r="C68" s="31"/>
      <c r="D68" s="5"/>
      <c r="F68" s="32" t="s">
        <v>253</v>
      </c>
      <c r="G68" s="33" t="s">
        <v>254</v>
      </c>
      <c r="H68" s="32" t="s">
        <v>253</v>
      </c>
      <c r="I68" s="32" t="s">
        <v>256</v>
      </c>
      <c r="J68" s="34" t="s">
        <v>257</v>
      </c>
      <c r="K68" s="35"/>
      <c r="L68" s="32" t="s">
        <v>253</v>
      </c>
      <c r="M68" s="32" t="s">
        <v>253</v>
      </c>
      <c r="N68" s="32" t="s">
        <v>256</v>
      </c>
      <c r="P68" s="36"/>
    </row>
    <row r="69">
      <c r="A69" s="28"/>
      <c r="B69" s="28"/>
      <c r="C69" s="28"/>
      <c r="D69" s="28"/>
      <c r="E69" s="28"/>
      <c r="F69" s="28"/>
      <c r="G69" s="28"/>
      <c r="H69" s="28"/>
      <c r="I69" s="28"/>
      <c r="J69" s="29"/>
      <c r="K69" s="28"/>
      <c r="L69" s="28"/>
      <c r="M69" s="28"/>
      <c r="N69" s="28"/>
      <c r="O69" s="28"/>
      <c r="P69" s="30"/>
      <c r="Q69" s="28"/>
      <c r="R69" s="28"/>
      <c r="S69" s="28"/>
      <c r="T69" s="28"/>
      <c r="U69" s="28"/>
    </row>
    <row r="70">
      <c r="C70" s="31" t="s">
        <v>261</v>
      </c>
      <c r="D70" s="5"/>
      <c r="F70" s="23" t="s">
        <v>20</v>
      </c>
      <c r="G70" s="23" t="s">
        <v>23</v>
      </c>
      <c r="H70" s="23" t="s">
        <v>20</v>
      </c>
      <c r="I70" s="23" t="s">
        <v>20</v>
      </c>
      <c r="J70" s="22" t="s">
        <v>60</v>
      </c>
      <c r="L70" s="23" t="s">
        <v>20</v>
      </c>
      <c r="M70" s="23" t="s">
        <v>20</v>
      </c>
      <c r="N70" s="23" t="s">
        <v>20</v>
      </c>
      <c r="P70" s="36"/>
    </row>
    <row r="71">
      <c r="C71" s="37" t="s">
        <v>20</v>
      </c>
      <c r="D71" s="5">
        <f>COUNTIF(B:B,"yes")</f>
        <v>34</v>
      </c>
      <c r="F71">
        <f t="shared" ref="F71:J71" si="1">COUNTIF(F$1:F$66, F70)</f>
        <v>43</v>
      </c>
      <c r="G71">
        <f t="shared" si="1"/>
        <v>8</v>
      </c>
      <c r="H71">
        <f t="shared" si="1"/>
        <v>25</v>
      </c>
      <c r="I71">
        <f t="shared" si="1"/>
        <v>13</v>
      </c>
      <c r="J71" s="38">
        <f t="shared" si="1"/>
        <v>4</v>
      </c>
      <c r="L71">
        <f t="shared" ref="L71:N71" si="2">COUNTIF(L$1:L$66, L70)</f>
        <v>62</v>
      </c>
      <c r="M71">
        <f t="shared" si="2"/>
        <v>27</v>
      </c>
      <c r="N71">
        <f t="shared" si="2"/>
        <v>20</v>
      </c>
      <c r="P71" s="36"/>
    </row>
    <row r="72">
      <c r="C72" s="37" t="s">
        <v>16</v>
      </c>
      <c r="D72" s="5">
        <f>COUNTIF(B:B,"sci-hub")</f>
        <v>31</v>
      </c>
      <c r="F72" s="23" t="s">
        <v>18</v>
      </c>
      <c r="G72" s="23" t="s">
        <v>270</v>
      </c>
      <c r="H72" s="23" t="s">
        <v>18</v>
      </c>
      <c r="I72" s="23" t="s">
        <v>18</v>
      </c>
      <c r="J72" s="22" t="s">
        <v>248</v>
      </c>
      <c r="L72" s="23" t="s">
        <v>18</v>
      </c>
      <c r="M72" s="23" t="s">
        <v>18</v>
      </c>
      <c r="N72" s="23" t="s">
        <v>18</v>
      </c>
      <c r="P72" s="36"/>
    </row>
    <row r="73">
      <c r="C73" s="6" t="s">
        <v>273</v>
      </c>
      <c r="D73" s="6">
        <v>3.0</v>
      </c>
      <c r="F73">
        <f t="shared" ref="F73:J73" si="3">COUNTIF(F$1:F$66, F72)</f>
        <v>22</v>
      </c>
      <c r="G73">
        <f t="shared" si="3"/>
        <v>0</v>
      </c>
      <c r="H73">
        <f t="shared" si="3"/>
        <v>40</v>
      </c>
      <c r="I73">
        <f t="shared" si="3"/>
        <v>52</v>
      </c>
      <c r="J73" s="38">
        <f t="shared" si="3"/>
        <v>1</v>
      </c>
      <c r="L73">
        <f t="shared" ref="L73:N73" si="4">COUNTIF(L$1:L$66, L72)</f>
        <v>2</v>
      </c>
      <c r="M73">
        <f t="shared" si="4"/>
        <v>20</v>
      </c>
      <c r="N73">
        <f t="shared" si="4"/>
        <v>28</v>
      </c>
      <c r="P73" s="36"/>
    </row>
    <row r="74">
      <c r="C74" s="6" t="s">
        <v>276</v>
      </c>
      <c r="D74" s="5">
        <f>SUM(D71:D73)</f>
        <v>68</v>
      </c>
      <c r="F74" s="23" t="s">
        <v>44</v>
      </c>
      <c r="G74" s="23" t="s">
        <v>277</v>
      </c>
      <c r="H74" s="23" t="s">
        <v>44</v>
      </c>
      <c r="J74" s="22" t="s">
        <v>19</v>
      </c>
      <c r="L74" s="23" t="s">
        <v>44</v>
      </c>
      <c r="M74" s="23" t="s">
        <v>44</v>
      </c>
      <c r="N74" s="23" t="s">
        <v>44</v>
      </c>
      <c r="P74" s="36"/>
    </row>
    <row r="75">
      <c r="C75" s="23" t="s">
        <v>261</v>
      </c>
      <c r="D75">
        <f>D74-D73</f>
        <v>65</v>
      </c>
      <c r="F75">
        <f t="shared" ref="F75:H75" si="5">COUNTIF(F$1:F$66, F74)</f>
        <v>0</v>
      </c>
      <c r="G75">
        <f t="shared" si="5"/>
        <v>0</v>
      </c>
      <c r="H75">
        <f t="shared" si="5"/>
        <v>0</v>
      </c>
      <c r="J75" s="38">
        <f>COUNTIF(J$1:J$66, J74)</f>
        <v>47</v>
      </c>
      <c r="L75">
        <f t="shared" ref="L75:M75" si="6">COUNTIF(L$1:L$66, L74)</f>
        <v>1</v>
      </c>
      <c r="M75">
        <f t="shared" si="6"/>
        <v>15</v>
      </c>
      <c r="N75">
        <f>COUNTIF(N$1:N$66, N74)+COUNTIFS(N$1:N$66, "" , L$1:L$66 , "yes")</f>
        <v>14</v>
      </c>
      <c r="O75" s="40"/>
      <c r="P75" s="36"/>
    </row>
    <row r="76">
      <c r="G76" s="23" t="s">
        <v>37</v>
      </c>
      <c r="J76" s="38"/>
      <c r="M76" s="23" t="s">
        <v>280</v>
      </c>
      <c r="N76" s="22" t="s">
        <v>280</v>
      </c>
      <c r="P76" s="36"/>
    </row>
    <row r="77">
      <c r="G77">
        <f>COUNTIF(G$1:G$66, G76)</f>
        <v>13</v>
      </c>
      <c r="J77" s="38"/>
      <c r="M77">
        <f t="shared" ref="M77:N77" si="7">M73+M75</f>
        <v>35</v>
      </c>
      <c r="N77" s="38">
        <f t="shared" si="7"/>
        <v>42</v>
      </c>
      <c r="P77" s="36"/>
    </row>
    <row r="78">
      <c r="E78" s="27" t="s">
        <v>225</v>
      </c>
      <c r="G78" s="23" t="s">
        <v>40</v>
      </c>
      <c r="J78" s="38"/>
      <c r="P78" s="36"/>
    </row>
    <row r="79">
      <c r="G79">
        <f>COUNTIF(G$1:G$66, G78)</f>
        <v>2</v>
      </c>
      <c r="J79" s="38"/>
      <c r="P79" s="36"/>
    </row>
    <row r="80">
      <c r="G80" s="23" t="s">
        <v>29</v>
      </c>
      <c r="J80" s="38"/>
      <c r="P80" s="36"/>
    </row>
    <row r="81">
      <c r="G81">
        <f>COUNTIF(G$1:G$66, G80)</f>
        <v>6</v>
      </c>
      <c r="J81" s="38"/>
      <c r="P81" s="36"/>
    </row>
    <row r="82">
      <c r="G82" s="23" t="s">
        <v>45</v>
      </c>
      <c r="J82" s="38"/>
      <c r="P82" s="36"/>
    </row>
    <row r="83">
      <c r="G83">
        <f>COUNTIF(G$1:G$66, G82)</f>
        <v>6</v>
      </c>
      <c r="J83" s="23" t="s">
        <v>282</v>
      </c>
      <c r="L83" s="38"/>
      <c r="O83" s="23" t="s">
        <v>283</v>
      </c>
      <c r="P83" s="36"/>
    </row>
    <row r="84">
      <c r="G84" s="23" t="s">
        <v>33</v>
      </c>
      <c r="J84">
        <f>COUNTIFS(H1:H66 , "yes" , I1:I66 , "no")</f>
        <v>12</v>
      </c>
      <c r="L84" s="38"/>
      <c r="O84">
        <f>COUNTIFS(M$1:M$66 , "yes" , N$1:N$66 , "no")</f>
        <v>7</v>
      </c>
      <c r="P84" s="36"/>
    </row>
    <row r="85">
      <c r="G85">
        <f>COUNTIF(G$1:G$66, G84)</f>
        <v>17</v>
      </c>
      <c r="L85" s="38"/>
      <c r="P85" s="36"/>
    </row>
    <row r="86">
      <c r="G86" s="23" t="s">
        <v>284</v>
      </c>
      <c r="L86" s="38"/>
      <c r="P86" s="36"/>
    </row>
    <row r="87">
      <c r="G87">
        <f>COUNTIF(G$1:G$66, "")</f>
        <v>13</v>
      </c>
      <c r="P87" s="36"/>
    </row>
    <row r="88">
      <c r="A88" s="28"/>
      <c r="B88" s="28"/>
      <c r="C88" s="28"/>
      <c r="D88" s="28"/>
      <c r="E88" s="28"/>
      <c r="F88" s="28"/>
      <c r="G88" s="28"/>
      <c r="H88" s="28"/>
      <c r="I88" s="28"/>
      <c r="J88" s="28"/>
      <c r="K88" s="28"/>
      <c r="L88" s="28"/>
      <c r="M88" s="28"/>
      <c r="N88" s="28"/>
      <c r="O88" s="28"/>
      <c r="P88" s="30"/>
      <c r="Q88" s="28"/>
      <c r="R88" s="28"/>
      <c r="S88" s="28"/>
      <c r="T88" s="28"/>
      <c r="U88" s="28"/>
    </row>
    <row r="89">
      <c r="F89" s="23" t="s">
        <v>20</v>
      </c>
      <c r="G89" s="23" t="s">
        <v>23</v>
      </c>
      <c r="H89" s="23" t="s">
        <v>20</v>
      </c>
      <c r="I89" s="23" t="s">
        <v>20</v>
      </c>
      <c r="J89" s="22" t="s">
        <v>60</v>
      </c>
      <c r="L89" s="23" t="s">
        <v>20</v>
      </c>
      <c r="M89" s="23" t="s">
        <v>20</v>
      </c>
      <c r="N89" s="23" t="s">
        <v>20</v>
      </c>
      <c r="P89" s="36"/>
    </row>
    <row r="90">
      <c r="F90">
        <f>COUNTIF('R2 included'!F$1:F$66, F89)</f>
        <v>45</v>
      </c>
      <c r="G90">
        <f>COUNTIF('R2 included'!G$1:G$66, G89)</f>
        <v>9</v>
      </c>
      <c r="H90">
        <f>COUNTIF('R2 included'!H$1:H$66, H89)</f>
        <v>27</v>
      </c>
      <c r="I90">
        <f>COUNTIF('R2 included'!I$1:I$66, I89)</f>
        <v>16</v>
      </c>
      <c r="J90" s="38">
        <f>COUNTIF('R2 included'!J$1:J$66, J89)</f>
        <v>4</v>
      </c>
      <c r="L90">
        <f>COUNTIF('R2 included'!L$1:L$66, L89)</f>
        <v>58</v>
      </c>
      <c r="M90">
        <f>COUNTIF('R2 included'!M$1:M$66, M89)</f>
        <v>21</v>
      </c>
      <c r="N90">
        <f>COUNTIF('R2 included'!N$1:N$66, N89)</f>
        <v>17</v>
      </c>
      <c r="P90" s="36"/>
    </row>
    <row r="91">
      <c r="F91" s="23" t="s">
        <v>18</v>
      </c>
      <c r="G91" s="23" t="s">
        <v>270</v>
      </c>
      <c r="H91" s="23" t="s">
        <v>18</v>
      </c>
      <c r="I91" s="23" t="s">
        <v>18</v>
      </c>
      <c r="J91" s="22" t="s">
        <v>248</v>
      </c>
      <c r="L91" s="23" t="s">
        <v>18</v>
      </c>
      <c r="M91" s="23" t="s">
        <v>18</v>
      </c>
      <c r="N91" s="23" t="s">
        <v>18</v>
      </c>
      <c r="P91" s="36"/>
    </row>
    <row r="92">
      <c r="F92">
        <f>COUNTIF('R2 included'!F$1:F$66, F91)</f>
        <v>19</v>
      </c>
      <c r="G92">
        <f>COUNTIF('R2 included'!G$1:G$66, G91)</f>
        <v>0</v>
      </c>
      <c r="H92">
        <f>COUNTIF('R2 included'!H$1:H$66, H91)</f>
        <v>38</v>
      </c>
      <c r="I92">
        <f>COUNTIF('R2 included'!I$1:I$66, I91)</f>
        <v>49</v>
      </c>
      <c r="J92" s="38">
        <f>COUNTIF('R2 included'!J$1:J$66, J91)</f>
        <v>0</v>
      </c>
      <c r="L92">
        <f>COUNTIF('R2 included'!L$1:L$66, L91)</f>
        <v>2</v>
      </c>
      <c r="M92">
        <f>COUNTIF('R2 included'!M$1:M$66, M91)</f>
        <v>4</v>
      </c>
      <c r="N92">
        <f>COUNTIF('R2 included'!N$1:N$66, N91)</f>
        <v>8</v>
      </c>
      <c r="P92" s="36"/>
    </row>
    <row r="93">
      <c r="F93" s="23" t="s">
        <v>44</v>
      </c>
      <c r="G93" s="23" t="s">
        <v>277</v>
      </c>
      <c r="H93" s="23" t="s">
        <v>44</v>
      </c>
      <c r="J93" s="22" t="s">
        <v>19</v>
      </c>
      <c r="L93" s="23" t="s">
        <v>44</v>
      </c>
      <c r="M93" s="23" t="s">
        <v>44</v>
      </c>
      <c r="N93" s="23" t="s">
        <v>44</v>
      </c>
      <c r="P93" s="36"/>
    </row>
    <row r="94">
      <c r="F94">
        <f>COUNTIF('R2 included'!F$1:F$66, F93)</f>
        <v>1</v>
      </c>
      <c r="G94">
        <f>COUNTIF('R2 included'!G$1:G$66, G93)</f>
        <v>0</v>
      </c>
      <c r="H94">
        <f>COUNTIF('R2 included'!H$1:H$66, H93)</f>
        <v>0</v>
      </c>
      <c r="J94" s="38">
        <f>COUNTIF('R2 included'!J$1:J$66, J93)</f>
        <v>44</v>
      </c>
      <c r="L94">
        <f>COUNTIF('R2 included'!L$1:L$66, L93)</f>
        <v>5</v>
      </c>
      <c r="M94">
        <f>COUNTIF('R2 included'!M$1:M$66, M93)</f>
        <v>33</v>
      </c>
      <c r="N94">
        <f>COUNTIF('R2 included'!N$1:N$66, N93)+COUNTIFS('R2 included'!N$1:N$66, "" , 'R2 included'!L$1:L$66 , "yes")</f>
        <v>33</v>
      </c>
      <c r="P94" s="36"/>
    </row>
    <row r="95">
      <c r="G95" s="23" t="s">
        <v>37</v>
      </c>
      <c r="J95" s="38"/>
      <c r="M95" s="23" t="s">
        <v>280</v>
      </c>
      <c r="N95" s="22" t="s">
        <v>280</v>
      </c>
      <c r="P95" s="36"/>
    </row>
    <row r="96">
      <c r="G96">
        <f>COUNTIF('R2 included'!G$1:G$66, G95)</f>
        <v>11</v>
      </c>
      <c r="J96" s="38"/>
      <c r="M96">
        <f t="shared" ref="M96:N96" si="8">M92+M94</f>
        <v>37</v>
      </c>
      <c r="N96" s="38">
        <f t="shared" si="8"/>
        <v>41</v>
      </c>
      <c r="P96" s="36"/>
    </row>
    <row r="97">
      <c r="E97" s="27" t="s">
        <v>226</v>
      </c>
      <c r="G97" s="23" t="s">
        <v>40</v>
      </c>
      <c r="J97" s="38"/>
      <c r="P97" s="36"/>
    </row>
    <row r="98">
      <c r="G98">
        <f>COUNTIF('R2 included'!G$1:G$66, G97)</f>
        <v>2</v>
      </c>
      <c r="J98" s="38"/>
      <c r="P98" s="36"/>
    </row>
    <row r="99">
      <c r="G99" s="23" t="s">
        <v>29</v>
      </c>
      <c r="J99" s="38"/>
      <c r="P99" s="36"/>
    </row>
    <row r="100">
      <c r="G100">
        <f>COUNTIF('R2 included'!G$1:G$66, G99)</f>
        <v>10</v>
      </c>
      <c r="J100" s="38"/>
      <c r="P100" s="36"/>
    </row>
    <row r="101">
      <c r="G101" s="23" t="s">
        <v>45</v>
      </c>
      <c r="J101" s="38"/>
      <c r="P101" s="36"/>
    </row>
    <row r="102">
      <c r="G102">
        <f>COUNTIF('R2 included'!G$1:G$66, G101)</f>
        <v>5</v>
      </c>
      <c r="J102" s="23" t="s">
        <v>282</v>
      </c>
      <c r="L102" s="38"/>
      <c r="O102" s="23" t="s">
        <v>283</v>
      </c>
      <c r="P102" s="36"/>
    </row>
    <row r="103">
      <c r="G103" s="23" t="s">
        <v>33</v>
      </c>
      <c r="J103">
        <f>COUNTIFS('R2 included'!H1:'R2 included'!H66 , "yes" , 'R2 included'!I1:'R2 included'!I66 , "no")</f>
        <v>11</v>
      </c>
      <c r="L103" s="38"/>
      <c r="O103">
        <f>COUNTIFS('R2 included'!M$1:M$66 , "yes" , 'R2 included'!N$1:N$66 , "no")</f>
        <v>4</v>
      </c>
      <c r="P103" s="36"/>
    </row>
    <row r="104">
      <c r="G104">
        <f>COUNTIF('R2 included'!G$1:G$66, G103)</f>
        <v>16</v>
      </c>
      <c r="L104" s="38"/>
      <c r="P104" s="36"/>
    </row>
    <row r="105">
      <c r="G105" s="23" t="s">
        <v>284</v>
      </c>
      <c r="L105" s="38"/>
      <c r="P105" s="36"/>
    </row>
    <row r="106">
      <c r="G106">
        <f>COUNTIF('R2 included'!G$1:G$66, "")</f>
        <v>12</v>
      </c>
      <c r="I106" s="40"/>
      <c r="J106" s="38"/>
      <c r="P106" s="36"/>
    </row>
    <row r="107">
      <c r="A107" s="28"/>
      <c r="B107" s="28"/>
      <c r="C107" s="28"/>
      <c r="D107" s="28"/>
      <c r="E107" s="28"/>
      <c r="F107" s="28"/>
      <c r="G107" s="28"/>
      <c r="H107" s="28"/>
      <c r="I107" s="28"/>
      <c r="J107" s="29"/>
      <c r="K107" s="28"/>
      <c r="L107" s="28"/>
      <c r="M107" s="28"/>
      <c r="N107" s="28"/>
      <c r="O107" s="28"/>
      <c r="P107" s="30"/>
      <c r="Q107" s="28"/>
      <c r="R107" s="28"/>
      <c r="S107" s="28"/>
      <c r="T107" s="28"/>
      <c r="U107" s="28"/>
    </row>
    <row r="108">
      <c r="F108" s="23" t="s">
        <v>20</v>
      </c>
      <c r="G108" s="23" t="s">
        <v>23</v>
      </c>
      <c r="H108" s="23" t="s">
        <v>20</v>
      </c>
      <c r="I108" s="23" t="s">
        <v>20</v>
      </c>
      <c r="J108" s="22" t="s">
        <v>60</v>
      </c>
      <c r="L108" s="23" t="s">
        <v>20</v>
      </c>
      <c r="M108" s="23" t="s">
        <v>20</v>
      </c>
      <c r="N108" s="23" t="s">
        <v>20</v>
      </c>
      <c r="P108" s="36"/>
    </row>
    <row r="109">
      <c r="F109">
        <f t="shared" ref="F109:J109" si="9">(F71 + F90) / 2</f>
        <v>44</v>
      </c>
      <c r="G109">
        <f t="shared" si="9"/>
        <v>8.5</v>
      </c>
      <c r="H109">
        <f t="shared" si="9"/>
        <v>26</v>
      </c>
      <c r="I109">
        <f t="shared" si="9"/>
        <v>14.5</v>
      </c>
      <c r="J109" s="38">
        <f t="shared" si="9"/>
        <v>4</v>
      </c>
      <c r="L109">
        <f t="shared" ref="L109:N109" si="10">(L71 + L90) / 2</f>
        <v>60</v>
      </c>
      <c r="M109">
        <f t="shared" si="10"/>
        <v>24</v>
      </c>
      <c r="N109">
        <f t="shared" si="10"/>
        <v>18.5</v>
      </c>
      <c r="P109" s="36"/>
    </row>
    <row r="110">
      <c r="F110" s="23" t="s">
        <v>18</v>
      </c>
      <c r="G110" s="23" t="s">
        <v>270</v>
      </c>
      <c r="H110" s="23" t="s">
        <v>18</v>
      </c>
      <c r="I110" s="23" t="s">
        <v>18</v>
      </c>
      <c r="J110" s="22" t="s">
        <v>248</v>
      </c>
      <c r="L110" s="23" t="s">
        <v>18</v>
      </c>
      <c r="M110" s="23" t="s">
        <v>18</v>
      </c>
      <c r="N110" s="23" t="s">
        <v>18</v>
      </c>
      <c r="P110" s="36"/>
    </row>
    <row r="111">
      <c r="F111">
        <f t="shared" ref="F111:J111" si="11">(F73 + F92) / 2</f>
        <v>20.5</v>
      </c>
      <c r="G111">
        <f t="shared" si="11"/>
        <v>0</v>
      </c>
      <c r="H111">
        <f t="shared" si="11"/>
        <v>39</v>
      </c>
      <c r="I111">
        <f t="shared" si="11"/>
        <v>50.5</v>
      </c>
      <c r="J111" s="38">
        <f t="shared" si="11"/>
        <v>0.5</v>
      </c>
      <c r="L111">
        <f t="shared" ref="L111:N111" si="12">(L73 + L92) / 2</f>
        <v>2</v>
      </c>
      <c r="M111">
        <f t="shared" si="12"/>
        <v>12</v>
      </c>
      <c r="N111">
        <f t="shared" si="12"/>
        <v>18</v>
      </c>
      <c r="P111" s="36"/>
    </row>
    <row r="112">
      <c r="F112" s="23" t="s">
        <v>44</v>
      </c>
      <c r="G112" s="23" t="s">
        <v>277</v>
      </c>
      <c r="H112" s="23" t="s">
        <v>44</v>
      </c>
      <c r="J112" s="22" t="s">
        <v>19</v>
      </c>
      <c r="L112" s="23" t="s">
        <v>44</v>
      </c>
      <c r="M112" s="23" t="s">
        <v>44</v>
      </c>
      <c r="N112" s="23" t="s">
        <v>44</v>
      </c>
      <c r="P112" s="36"/>
    </row>
    <row r="113">
      <c r="F113">
        <f t="shared" ref="F113:H113" si="13">(F75 + F94) / 2</f>
        <v>0.5</v>
      </c>
      <c r="G113">
        <f t="shared" si="13"/>
        <v>0</v>
      </c>
      <c r="H113">
        <f t="shared" si="13"/>
        <v>0</v>
      </c>
      <c r="J113" s="38">
        <f>(J75 + J94) / 2</f>
        <v>45.5</v>
      </c>
      <c r="L113">
        <f t="shared" ref="L113:N113" si="14">(L75 + L94) / 2</f>
        <v>3</v>
      </c>
      <c r="M113">
        <f t="shared" si="14"/>
        <v>24</v>
      </c>
      <c r="N113">
        <f t="shared" si="14"/>
        <v>23.5</v>
      </c>
      <c r="P113" s="36"/>
    </row>
    <row r="114">
      <c r="G114" s="23" t="s">
        <v>37</v>
      </c>
      <c r="J114" s="38"/>
      <c r="M114" s="23" t="s">
        <v>280</v>
      </c>
      <c r="N114" s="22" t="s">
        <v>280</v>
      </c>
      <c r="P114" s="36"/>
    </row>
    <row r="115">
      <c r="G115">
        <f>(G77 + G96) / 2</f>
        <v>12</v>
      </c>
      <c r="M115">
        <f t="shared" ref="M115:N115" si="15">(M77 + M96) / 2</f>
        <v>36</v>
      </c>
      <c r="N115">
        <f t="shared" si="15"/>
        <v>41.5</v>
      </c>
      <c r="P115" s="36"/>
    </row>
    <row r="116">
      <c r="E116" s="27" t="s">
        <v>287</v>
      </c>
      <c r="G116" s="23" t="s">
        <v>40</v>
      </c>
      <c r="J116" s="38"/>
      <c r="P116" s="36"/>
    </row>
    <row r="117">
      <c r="G117">
        <f>(G79 + G98) / 2</f>
        <v>2</v>
      </c>
      <c r="P117" s="36"/>
    </row>
    <row r="118">
      <c r="G118" s="23" t="s">
        <v>29</v>
      </c>
      <c r="J118" s="38"/>
      <c r="P118" s="36"/>
    </row>
    <row r="119">
      <c r="G119">
        <f>(G81 + G100) / 2</f>
        <v>8</v>
      </c>
      <c r="P119" s="36"/>
    </row>
    <row r="120">
      <c r="G120" s="23" t="s">
        <v>45</v>
      </c>
      <c r="J120" s="38"/>
      <c r="P120" s="36"/>
    </row>
    <row r="121">
      <c r="G121">
        <f>(G83 + G102) / 2</f>
        <v>5.5</v>
      </c>
      <c r="J121" s="23" t="s">
        <v>282</v>
      </c>
      <c r="L121" s="38"/>
      <c r="O121" s="23" t="s">
        <v>283</v>
      </c>
      <c r="P121" s="36"/>
    </row>
    <row r="122">
      <c r="G122" s="23" t="s">
        <v>33</v>
      </c>
      <c r="J122">
        <f> (J84 + J103) / 2</f>
        <v>11.5</v>
      </c>
      <c r="L122" s="38"/>
      <c r="O122">
        <f> (O84 + O103) / 2</f>
        <v>5.5</v>
      </c>
      <c r="P122" s="36"/>
    </row>
    <row r="123">
      <c r="G123">
        <f>(G85 + G104) / 2</f>
        <v>16.5</v>
      </c>
      <c r="L123" s="38"/>
      <c r="P123" s="36"/>
    </row>
    <row r="124">
      <c r="G124" s="23" t="s">
        <v>284</v>
      </c>
      <c r="L124" s="38"/>
      <c r="P124" s="36"/>
    </row>
    <row r="125">
      <c r="G125">
        <f>(G87 + G106) / 2</f>
        <v>12.5</v>
      </c>
      <c r="J125" s="38"/>
      <c r="P125" s="36"/>
    </row>
    <row r="126">
      <c r="A126" s="28"/>
      <c r="B126" s="28"/>
      <c r="C126" s="28"/>
      <c r="D126" s="28"/>
      <c r="E126" s="28"/>
      <c r="F126" s="28"/>
      <c r="G126" s="28"/>
      <c r="H126" s="28"/>
      <c r="I126" s="28"/>
      <c r="J126" s="29"/>
      <c r="K126" s="28"/>
      <c r="L126" s="28"/>
      <c r="M126" s="28"/>
      <c r="N126" s="28"/>
      <c r="O126" s="28"/>
      <c r="P126" s="30"/>
      <c r="Q126" s="28"/>
      <c r="R126" s="28"/>
      <c r="S126" s="28"/>
      <c r="T126" s="28"/>
      <c r="U126" s="28"/>
    </row>
    <row r="127">
      <c r="F127" s="23">
        <f t="shared" ref="F127:J127" si="16">SUM(F108:F125)</f>
        <v>65</v>
      </c>
      <c r="G127" s="23">
        <f t="shared" si="16"/>
        <v>65</v>
      </c>
      <c r="H127" s="23">
        <f t="shared" si="16"/>
        <v>65</v>
      </c>
      <c r="I127" s="23">
        <f t="shared" si="16"/>
        <v>65</v>
      </c>
      <c r="J127" s="23">
        <f t="shared" si="16"/>
        <v>61.5</v>
      </c>
      <c r="L127" s="23">
        <f>SUM(L108:L125)</f>
        <v>65</v>
      </c>
      <c r="M127" s="23">
        <f t="shared" ref="M127:N127" si="17">SUM(M108:M113)</f>
        <v>60</v>
      </c>
      <c r="N127" s="23">
        <f t="shared" si="17"/>
        <v>60</v>
      </c>
      <c r="P127" s="36"/>
    </row>
    <row r="128">
      <c r="F128" s="43" t="s">
        <v>20</v>
      </c>
      <c r="G128" s="43" t="s">
        <v>23</v>
      </c>
      <c r="H128" s="43" t="s">
        <v>20</v>
      </c>
      <c r="I128" s="43" t="s">
        <v>20</v>
      </c>
      <c r="J128" s="44" t="s">
        <v>60</v>
      </c>
      <c r="K128" s="42"/>
      <c r="L128" s="43" t="s">
        <v>20</v>
      </c>
      <c r="M128" s="43" t="s">
        <v>20</v>
      </c>
      <c r="N128" s="43" t="s">
        <v>20</v>
      </c>
      <c r="P128" s="36"/>
    </row>
    <row r="129">
      <c r="F129" s="42">
        <f t="shared" ref="F129:J129" si="18"> F109 / F$127</f>
        <v>0.6769230769</v>
      </c>
      <c r="G129" s="42">
        <f t="shared" si="18"/>
        <v>0.1307692308</v>
      </c>
      <c r="H129" s="42">
        <f t="shared" si="18"/>
        <v>0.4</v>
      </c>
      <c r="I129" s="42">
        <f t="shared" si="18"/>
        <v>0.2230769231</v>
      </c>
      <c r="J129" s="42">
        <f t="shared" si="18"/>
        <v>0.06504065041</v>
      </c>
      <c r="K129" s="42"/>
      <c r="L129" s="42">
        <f t="shared" ref="L129:N129" si="19"> L109 / L$127</f>
        <v>0.9230769231</v>
      </c>
      <c r="M129" s="42">
        <f t="shared" si="19"/>
        <v>0.4</v>
      </c>
      <c r="N129" s="42">
        <f t="shared" si="19"/>
        <v>0.3083333333</v>
      </c>
      <c r="P129" s="36"/>
    </row>
    <row r="130">
      <c r="F130" s="43" t="s">
        <v>18</v>
      </c>
      <c r="G130" s="43" t="s">
        <v>270</v>
      </c>
      <c r="H130" s="43" t="s">
        <v>18</v>
      </c>
      <c r="I130" s="43" t="s">
        <v>18</v>
      </c>
      <c r="J130" s="44" t="s">
        <v>248</v>
      </c>
      <c r="K130" s="42"/>
      <c r="L130" s="43" t="s">
        <v>18</v>
      </c>
      <c r="M130" s="43" t="s">
        <v>18</v>
      </c>
      <c r="N130" s="43" t="s">
        <v>18</v>
      </c>
      <c r="P130" s="36"/>
    </row>
    <row r="131">
      <c r="F131" s="42">
        <f t="shared" ref="F131:J131" si="20"> F111 / F$127</f>
        <v>0.3153846154</v>
      </c>
      <c r="G131" s="42">
        <f t="shared" si="20"/>
        <v>0</v>
      </c>
      <c r="H131" s="42">
        <f t="shared" si="20"/>
        <v>0.6</v>
      </c>
      <c r="I131" s="42">
        <f t="shared" si="20"/>
        <v>0.7769230769</v>
      </c>
      <c r="J131" s="42">
        <f t="shared" si="20"/>
        <v>0.008130081301</v>
      </c>
      <c r="K131" s="42"/>
      <c r="L131" s="42">
        <f t="shared" ref="L131:N131" si="21"> L111 / L$127</f>
        <v>0.03076923077</v>
      </c>
      <c r="M131" s="42">
        <f t="shared" si="21"/>
        <v>0.2</v>
      </c>
      <c r="N131" s="42">
        <f t="shared" si="21"/>
        <v>0.3</v>
      </c>
      <c r="P131" s="36"/>
    </row>
    <row r="132">
      <c r="F132" s="43" t="s">
        <v>44</v>
      </c>
      <c r="G132" s="43" t="s">
        <v>277</v>
      </c>
      <c r="H132" s="43" t="s">
        <v>44</v>
      </c>
      <c r="I132" s="42"/>
      <c r="J132" s="44" t="s">
        <v>19</v>
      </c>
      <c r="K132" s="42"/>
      <c r="L132" s="43" t="s">
        <v>44</v>
      </c>
      <c r="M132" s="43" t="s">
        <v>44</v>
      </c>
      <c r="N132" s="43" t="s">
        <v>44</v>
      </c>
      <c r="P132" s="36"/>
    </row>
    <row r="133">
      <c r="F133" s="42">
        <f t="shared" ref="F133:H133" si="22"> F113 / F$127</f>
        <v>0.007692307692</v>
      </c>
      <c r="G133" s="42">
        <f t="shared" si="22"/>
        <v>0</v>
      </c>
      <c r="H133" s="42">
        <f t="shared" si="22"/>
        <v>0</v>
      </c>
      <c r="I133" s="42"/>
      <c r="J133" s="42">
        <f> J113 / J$127</f>
        <v>0.7398373984</v>
      </c>
      <c r="K133" s="42"/>
      <c r="L133" s="42">
        <f t="shared" ref="L133:N133" si="23"> L113 / L$127</f>
        <v>0.04615384615</v>
      </c>
      <c r="M133" s="42">
        <f t="shared" si="23"/>
        <v>0.4</v>
      </c>
      <c r="N133" s="42">
        <f t="shared" si="23"/>
        <v>0.3916666667</v>
      </c>
      <c r="P133" s="36"/>
    </row>
    <row r="134">
      <c r="F134" s="42"/>
      <c r="G134" s="43" t="s">
        <v>37</v>
      </c>
      <c r="H134" s="42"/>
      <c r="I134" s="42"/>
      <c r="J134" s="45"/>
      <c r="K134" s="42"/>
      <c r="L134" s="42"/>
      <c r="M134" s="43" t="s">
        <v>280</v>
      </c>
      <c r="N134" s="44" t="s">
        <v>280</v>
      </c>
      <c r="P134" s="36"/>
    </row>
    <row r="135">
      <c r="F135" s="42"/>
      <c r="G135" s="42">
        <f> G115 / G$127</f>
        <v>0.1846153846</v>
      </c>
      <c r="H135" s="42"/>
      <c r="I135" s="42"/>
      <c r="J135" s="42"/>
      <c r="K135" s="42"/>
      <c r="L135" s="42"/>
      <c r="M135" s="42">
        <f t="shared" ref="M135:N135" si="24"> M115 / M$127</f>
        <v>0.6</v>
      </c>
      <c r="N135" s="42">
        <f t="shared" si="24"/>
        <v>0.6916666667</v>
      </c>
      <c r="P135" s="36"/>
    </row>
    <row r="136">
      <c r="F136" s="42"/>
      <c r="G136" s="43" t="s">
        <v>40</v>
      </c>
      <c r="H136" s="42"/>
      <c r="I136" s="42"/>
      <c r="J136" s="45"/>
      <c r="K136" s="42"/>
      <c r="L136" s="42"/>
      <c r="M136" s="42"/>
      <c r="N136" s="42"/>
      <c r="P136" s="36"/>
    </row>
    <row r="137">
      <c r="E137" s="27" t="s">
        <v>289</v>
      </c>
      <c r="F137" s="42"/>
      <c r="G137" s="42">
        <f> G117 / G$127</f>
        <v>0.03076923077</v>
      </c>
      <c r="H137" s="42"/>
      <c r="I137" s="42"/>
      <c r="J137" s="42"/>
      <c r="K137" s="42"/>
      <c r="L137" s="42"/>
      <c r="M137" s="42"/>
      <c r="N137" s="42"/>
      <c r="P137" s="36"/>
    </row>
    <row r="138">
      <c r="F138" s="42"/>
      <c r="G138" s="43" t="s">
        <v>29</v>
      </c>
      <c r="H138" s="42"/>
      <c r="I138" s="42"/>
      <c r="J138" s="45"/>
      <c r="K138" s="42"/>
      <c r="L138" s="42"/>
      <c r="M138" s="42"/>
      <c r="N138" s="42"/>
      <c r="P138" s="36"/>
    </row>
    <row r="139">
      <c r="F139" s="42"/>
      <c r="G139" s="42">
        <f> G119 / G$127</f>
        <v>0.1230769231</v>
      </c>
      <c r="H139" s="42"/>
      <c r="I139" s="42"/>
      <c r="J139" s="42"/>
      <c r="K139" s="42"/>
      <c r="L139" s="42"/>
      <c r="M139" s="42"/>
      <c r="N139" s="42"/>
      <c r="P139" s="36"/>
    </row>
    <row r="140">
      <c r="F140" s="42"/>
      <c r="G140" s="43" t="s">
        <v>45</v>
      </c>
      <c r="H140" s="42"/>
      <c r="I140" s="42"/>
      <c r="J140" s="45"/>
      <c r="K140" s="42"/>
      <c r="L140" s="42"/>
      <c r="M140" s="42"/>
      <c r="N140" s="42"/>
      <c r="P140" s="36"/>
    </row>
    <row r="141">
      <c r="F141" s="42"/>
      <c r="G141" s="42">
        <f> G121 / G$127</f>
        <v>0.08461538462</v>
      </c>
      <c r="H141" s="42"/>
      <c r="I141" s="42"/>
      <c r="J141" s="23" t="s">
        <v>282</v>
      </c>
      <c r="L141" s="38"/>
      <c r="O141" s="23" t="s">
        <v>283</v>
      </c>
      <c r="P141" s="36"/>
    </row>
    <row r="142">
      <c r="F142" s="42"/>
      <c r="G142" s="43" t="s">
        <v>33</v>
      </c>
      <c r="H142" s="42"/>
      <c r="I142" s="42"/>
      <c r="J142" s="46">
        <f>J122 / I127</f>
        <v>0.1769230769</v>
      </c>
      <c r="K142" s="46"/>
      <c r="L142" s="38"/>
      <c r="O142" s="46">
        <f> O122 / N127</f>
        <v>0.09166666667</v>
      </c>
      <c r="P142" s="36"/>
    </row>
    <row r="143">
      <c r="F143" s="42"/>
      <c r="G143" s="42">
        <f> G123 / G$127</f>
        <v>0.2538461538</v>
      </c>
      <c r="H143" s="42"/>
      <c r="I143" s="42"/>
      <c r="L143" s="38"/>
      <c r="P143" s="36"/>
    </row>
    <row r="144">
      <c r="F144" s="42"/>
      <c r="G144" s="43" t="s">
        <v>284</v>
      </c>
      <c r="H144" s="42"/>
      <c r="I144" s="42"/>
      <c r="K144" s="46"/>
      <c r="L144" s="38"/>
      <c r="P144" s="36"/>
    </row>
    <row r="145">
      <c r="F145" s="42"/>
      <c r="G145" s="42">
        <f> G125 / G$127</f>
        <v>0.1923076923</v>
      </c>
      <c r="H145" s="42"/>
      <c r="I145" s="42"/>
      <c r="J145" s="42"/>
      <c r="K145" s="42"/>
      <c r="L145" s="42"/>
      <c r="M145" s="42"/>
      <c r="N145" s="42"/>
      <c r="P145" s="36"/>
    </row>
    <row r="146">
      <c r="J146" s="38"/>
      <c r="P146" s="36"/>
    </row>
    <row r="147">
      <c r="J147" s="38"/>
      <c r="P147" s="36"/>
    </row>
    <row r="148">
      <c r="J148" s="38"/>
      <c r="P148" s="36"/>
    </row>
    <row r="149">
      <c r="J149" s="38"/>
      <c r="P149" s="36"/>
    </row>
    <row r="150">
      <c r="J150" s="38"/>
      <c r="P150" s="36"/>
    </row>
    <row r="151">
      <c r="J151" s="38"/>
      <c r="P151" s="36"/>
    </row>
    <row r="152">
      <c r="J152" s="38"/>
      <c r="P152" s="36"/>
    </row>
    <row r="153">
      <c r="J153" s="38"/>
      <c r="P153" s="36"/>
    </row>
    <row r="154">
      <c r="J154" s="38"/>
      <c r="P154" s="36"/>
    </row>
    <row r="155">
      <c r="J155" s="38"/>
      <c r="P155" s="36"/>
    </row>
    <row r="156">
      <c r="J156" s="38"/>
      <c r="P156" s="36"/>
    </row>
    <row r="157">
      <c r="J157" s="38"/>
      <c r="P157" s="36"/>
    </row>
    <row r="158">
      <c r="J158" s="38"/>
      <c r="P158" s="36"/>
    </row>
    <row r="159">
      <c r="J159" s="38"/>
      <c r="P159" s="36"/>
    </row>
    <row r="160">
      <c r="J160" s="38"/>
      <c r="P160" s="36"/>
    </row>
    <row r="161">
      <c r="J161" s="38"/>
      <c r="P161" s="36"/>
    </row>
    <row r="162">
      <c r="J162" s="38"/>
      <c r="P162" s="36"/>
    </row>
    <row r="163">
      <c r="J163" s="38"/>
      <c r="P163" s="36"/>
    </row>
    <row r="164">
      <c r="J164" s="38"/>
      <c r="P164" s="36"/>
    </row>
    <row r="165">
      <c r="J165" s="38"/>
      <c r="P165" s="36"/>
    </row>
    <row r="166">
      <c r="J166" s="38"/>
      <c r="P166" s="36"/>
    </row>
    <row r="167">
      <c r="J167" s="38"/>
      <c r="P167" s="36"/>
    </row>
    <row r="168">
      <c r="J168" s="38"/>
      <c r="P168" s="36"/>
    </row>
    <row r="169">
      <c r="J169" s="38"/>
      <c r="P169" s="36"/>
    </row>
    <row r="170">
      <c r="J170" s="38"/>
      <c r="P170" s="36"/>
    </row>
    <row r="171">
      <c r="J171" s="38"/>
      <c r="P171" s="36"/>
    </row>
    <row r="172">
      <c r="J172" s="38"/>
      <c r="P172" s="36"/>
    </row>
    <row r="173">
      <c r="J173" s="38"/>
      <c r="P173" s="36"/>
    </row>
    <row r="174">
      <c r="J174" s="38"/>
      <c r="P174" s="36"/>
    </row>
    <row r="175">
      <c r="J175" s="38"/>
      <c r="P175" s="36"/>
    </row>
    <row r="176">
      <c r="J176" s="38"/>
      <c r="P176" s="36"/>
    </row>
    <row r="177">
      <c r="J177" s="38"/>
      <c r="P177" s="36"/>
    </row>
    <row r="178">
      <c r="J178" s="38"/>
      <c r="P178" s="36"/>
    </row>
    <row r="179">
      <c r="J179" s="38"/>
      <c r="P179" s="36"/>
    </row>
    <row r="180">
      <c r="J180" s="38"/>
      <c r="P180" s="36"/>
    </row>
    <row r="181">
      <c r="J181" s="38"/>
      <c r="P181" s="36"/>
    </row>
    <row r="182">
      <c r="J182" s="38"/>
      <c r="P182" s="36"/>
    </row>
    <row r="183">
      <c r="J183" s="38"/>
      <c r="P183" s="36"/>
    </row>
    <row r="184">
      <c r="J184" s="38"/>
      <c r="P184" s="36"/>
    </row>
    <row r="185">
      <c r="J185" s="38"/>
      <c r="P185" s="36"/>
    </row>
    <row r="186">
      <c r="J186" s="38"/>
      <c r="P186" s="36"/>
    </row>
    <row r="187">
      <c r="J187" s="38"/>
      <c r="P187" s="36"/>
    </row>
    <row r="188">
      <c r="J188" s="38"/>
      <c r="P188" s="36"/>
    </row>
    <row r="189">
      <c r="J189" s="38"/>
      <c r="P189" s="36"/>
    </row>
    <row r="190">
      <c r="J190" s="38"/>
      <c r="P190" s="36"/>
    </row>
    <row r="191">
      <c r="J191" s="38"/>
      <c r="P191" s="36"/>
    </row>
    <row r="192">
      <c r="J192" s="38"/>
      <c r="P192" s="36"/>
    </row>
    <row r="193">
      <c r="J193" s="38"/>
      <c r="P193" s="36"/>
    </row>
    <row r="194">
      <c r="J194" s="38"/>
      <c r="P194" s="36"/>
    </row>
    <row r="195">
      <c r="J195" s="38"/>
      <c r="P195" s="36"/>
    </row>
    <row r="196">
      <c r="J196" s="38"/>
      <c r="P196" s="36"/>
    </row>
    <row r="197">
      <c r="J197" s="38"/>
      <c r="P197" s="36"/>
    </row>
    <row r="198">
      <c r="J198" s="38"/>
      <c r="P198" s="36"/>
    </row>
    <row r="199">
      <c r="J199" s="38"/>
      <c r="P199" s="36"/>
    </row>
    <row r="200">
      <c r="J200" s="38"/>
      <c r="P200" s="36"/>
    </row>
    <row r="201">
      <c r="J201" s="38"/>
      <c r="P201" s="36"/>
    </row>
    <row r="202">
      <c r="J202" s="38"/>
      <c r="P202" s="36"/>
    </row>
    <row r="203">
      <c r="J203" s="38"/>
      <c r="P203" s="36"/>
    </row>
    <row r="204">
      <c r="J204" s="38"/>
      <c r="P204" s="36"/>
    </row>
    <row r="205">
      <c r="J205" s="38"/>
      <c r="P205" s="36"/>
    </row>
    <row r="206">
      <c r="J206" s="38"/>
      <c r="P206" s="36"/>
    </row>
    <row r="207">
      <c r="J207" s="38"/>
      <c r="P207" s="36"/>
    </row>
    <row r="208">
      <c r="J208" s="38"/>
      <c r="P208" s="36"/>
    </row>
    <row r="209">
      <c r="J209" s="38"/>
      <c r="P209" s="36"/>
    </row>
    <row r="210">
      <c r="J210" s="38"/>
      <c r="P210" s="36"/>
    </row>
    <row r="211">
      <c r="J211" s="38"/>
      <c r="P211" s="36"/>
    </row>
    <row r="212">
      <c r="J212" s="38"/>
      <c r="P212" s="36"/>
    </row>
    <row r="213">
      <c r="J213" s="38"/>
      <c r="P213" s="36"/>
    </row>
    <row r="214">
      <c r="J214" s="38"/>
      <c r="P214" s="36"/>
    </row>
    <row r="215">
      <c r="J215" s="38"/>
      <c r="P215" s="36"/>
    </row>
    <row r="216">
      <c r="J216" s="38"/>
      <c r="P216" s="36"/>
    </row>
    <row r="217">
      <c r="J217" s="38"/>
      <c r="P217" s="36"/>
    </row>
    <row r="218">
      <c r="J218" s="38"/>
      <c r="P218" s="36"/>
    </row>
    <row r="219">
      <c r="J219" s="38"/>
      <c r="P219" s="36"/>
    </row>
    <row r="220">
      <c r="J220" s="38"/>
      <c r="P220" s="36"/>
    </row>
    <row r="221">
      <c r="J221" s="38"/>
      <c r="P221" s="36"/>
    </row>
    <row r="222">
      <c r="J222" s="38"/>
      <c r="P222" s="36"/>
    </row>
    <row r="223">
      <c r="J223" s="38"/>
      <c r="P223" s="36"/>
    </row>
    <row r="224">
      <c r="J224" s="38"/>
      <c r="P224" s="36"/>
    </row>
    <row r="225">
      <c r="J225" s="38"/>
      <c r="P225" s="36"/>
    </row>
    <row r="226">
      <c r="J226" s="38"/>
      <c r="P226" s="36"/>
    </row>
    <row r="227">
      <c r="J227" s="38"/>
      <c r="P227" s="36"/>
    </row>
    <row r="228">
      <c r="J228" s="38"/>
      <c r="P228" s="36"/>
    </row>
    <row r="229">
      <c r="J229" s="38"/>
      <c r="P229" s="36"/>
    </row>
    <row r="230">
      <c r="J230" s="38"/>
      <c r="P230" s="36"/>
    </row>
    <row r="231">
      <c r="J231" s="38"/>
      <c r="P231" s="36"/>
    </row>
    <row r="232">
      <c r="J232" s="38"/>
      <c r="P232" s="36"/>
    </row>
    <row r="233">
      <c r="J233" s="38"/>
      <c r="P233" s="36"/>
    </row>
    <row r="234">
      <c r="J234" s="38"/>
      <c r="P234" s="36"/>
    </row>
    <row r="235">
      <c r="J235" s="38"/>
      <c r="P235" s="36"/>
    </row>
    <row r="236">
      <c r="J236" s="38"/>
      <c r="P236" s="36"/>
    </row>
    <row r="237">
      <c r="J237" s="38"/>
      <c r="P237" s="36"/>
    </row>
    <row r="238">
      <c r="J238" s="38"/>
      <c r="P238" s="36"/>
    </row>
    <row r="239">
      <c r="J239" s="38"/>
      <c r="P239" s="36"/>
    </row>
    <row r="240">
      <c r="J240" s="38"/>
      <c r="P240" s="36"/>
    </row>
    <row r="241">
      <c r="J241" s="38"/>
      <c r="P241" s="36"/>
    </row>
    <row r="242">
      <c r="J242" s="38"/>
      <c r="P242" s="36"/>
    </row>
    <row r="243">
      <c r="J243" s="38"/>
      <c r="P243" s="36"/>
    </row>
    <row r="244">
      <c r="J244" s="38"/>
      <c r="P244" s="36"/>
    </row>
    <row r="245">
      <c r="J245" s="38"/>
      <c r="P245" s="36"/>
    </row>
    <row r="246">
      <c r="J246" s="38"/>
      <c r="P246" s="36"/>
    </row>
    <row r="247">
      <c r="J247" s="38"/>
      <c r="P247" s="36"/>
    </row>
    <row r="248">
      <c r="J248" s="38"/>
      <c r="P248" s="36"/>
    </row>
    <row r="249">
      <c r="J249" s="38"/>
      <c r="P249" s="36"/>
    </row>
    <row r="250">
      <c r="J250" s="38"/>
      <c r="P250" s="36"/>
    </row>
    <row r="251">
      <c r="J251" s="38"/>
      <c r="P251" s="36"/>
    </row>
    <row r="252">
      <c r="J252" s="38"/>
      <c r="P252" s="36"/>
    </row>
    <row r="253">
      <c r="J253" s="38"/>
      <c r="P253" s="36"/>
    </row>
    <row r="254">
      <c r="J254" s="38"/>
      <c r="P254" s="36"/>
    </row>
    <row r="255">
      <c r="J255" s="38"/>
      <c r="P255" s="36"/>
    </row>
    <row r="256">
      <c r="J256" s="38"/>
      <c r="P256" s="36"/>
    </row>
    <row r="257">
      <c r="J257" s="38"/>
      <c r="P257" s="36"/>
    </row>
    <row r="258">
      <c r="J258" s="38"/>
      <c r="P258" s="36"/>
    </row>
    <row r="259">
      <c r="J259" s="38"/>
      <c r="P259" s="36"/>
    </row>
    <row r="260">
      <c r="J260" s="38"/>
      <c r="P260" s="36"/>
    </row>
    <row r="261">
      <c r="J261" s="38"/>
      <c r="P261" s="36"/>
    </row>
    <row r="262">
      <c r="J262" s="38"/>
      <c r="P262" s="36"/>
    </row>
    <row r="263">
      <c r="J263" s="38"/>
      <c r="P263" s="36"/>
    </row>
    <row r="264">
      <c r="J264" s="38"/>
      <c r="P264" s="36"/>
    </row>
    <row r="265">
      <c r="J265" s="38"/>
      <c r="P265" s="36"/>
    </row>
    <row r="266">
      <c r="J266" s="38"/>
      <c r="P266" s="36"/>
    </row>
    <row r="267">
      <c r="J267" s="38"/>
      <c r="P267" s="36"/>
    </row>
    <row r="268">
      <c r="J268" s="38"/>
      <c r="P268" s="36"/>
    </row>
    <row r="269">
      <c r="J269" s="38"/>
      <c r="P269" s="36"/>
    </row>
    <row r="270">
      <c r="J270" s="38"/>
      <c r="P270" s="36"/>
    </row>
    <row r="271">
      <c r="J271" s="38"/>
      <c r="P271" s="36"/>
    </row>
    <row r="272">
      <c r="J272" s="38"/>
      <c r="P272" s="36"/>
    </row>
    <row r="273">
      <c r="J273" s="38"/>
      <c r="P273" s="36"/>
    </row>
    <row r="274">
      <c r="J274" s="38"/>
      <c r="P274" s="36"/>
    </row>
    <row r="275">
      <c r="J275" s="38"/>
      <c r="P275" s="36"/>
    </row>
    <row r="276">
      <c r="J276" s="38"/>
      <c r="P276" s="36"/>
    </row>
    <row r="277">
      <c r="J277" s="38"/>
      <c r="P277" s="36"/>
    </row>
    <row r="278">
      <c r="J278" s="38"/>
      <c r="P278" s="36"/>
    </row>
    <row r="279">
      <c r="J279" s="38"/>
      <c r="P279" s="36"/>
    </row>
    <row r="280">
      <c r="J280" s="38"/>
      <c r="P280" s="36"/>
    </row>
    <row r="281">
      <c r="J281" s="38"/>
      <c r="P281" s="36"/>
    </row>
    <row r="282">
      <c r="J282" s="38"/>
      <c r="P282" s="36"/>
    </row>
    <row r="283">
      <c r="J283" s="38"/>
      <c r="P283" s="36"/>
    </row>
    <row r="284">
      <c r="J284" s="38"/>
      <c r="P284" s="36"/>
    </row>
    <row r="285">
      <c r="J285" s="38"/>
      <c r="P285" s="36"/>
    </row>
    <row r="286">
      <c r="J286" s="38"/>
      <c r="P286" s="36"/>
    </row>
    <row r="287">
      <c r="J287" s="38"/>
      <c r="P287" s="36"/>
    </row>
    <row r="288">
      <c r="J288" s="38"/>
      <c r="P288" s="36"/>
    </row>
    <row r="289">
      <c r="J289" s="38"/>
      <c r="P289" s="36"/>
    </row>
    <row r="290">
      <c r="J290" s="38"/>
      <c r="P290" s="36"/>
    </row>
    <row r="291">
      <c r="J291" s="38"/>
      <c r="P291" s="36"/>
    </row>
    <row r="292">
      <c r="J292" s="38"/>
      <c r="P292" s="36"/>
    </row>
    <row r="293">
      <c r="J293" s="38"/>
      <c r="P293" s="36"/>
    </row>
    <row r="294">
      <c r="J294" s="38"/>
      <c r="P294" s="36"/>
    </row>
    <row r="295">
      <c r="J295" s="38"/>
      <c r="P295" s="36"/>
    </row>
    <row r="296">
      <c r="J296" s="38"/>
      <c r="P296" s="36"/>
    </row>
    <row r="297">
      <c r="J297" s="38"/>
      <c r="P297" s="36"/>
    </row>
    <row r="298">
      <c r="J298" s="38"/>
      <c r="P298" s="36"/>
    </row>
    <row r="299">
      <c r="J299" s="38"/>
      <c r="P299" s="36"/>
    </row>
    <row r="300">
      <c r="J300" s="38"/>
      <c r="P300" s="36"/>
    </row>
    <row r="301">
      <c r="J301" s="38"/>
      <c r="P301" s="36"/>
    </row>
    <row r="302">
      <c r="J302" s="38"/>
      <c r="P302" s="36"/>
    </row>
    <row r="303">
      <c r="J303" s="38"/>
      <c r="P303" s="36"/>
    </row>
    <row r="304">
      <c r="J304" s="38"/>
      <c r="P304" s="36"/>
    </row>
    <row r="305">
      <c r="J305" s="38"/>
      <c r="P305" s="36"/>
    </row>
    <row r="306">
      <c r="J306" s="38"/>
      <c r="P306" s="36"/>
    </row>
    <row r="307">
      <c r="J307" s="38"/>
      <c r="P307" s="36"/>
    </row>
    <row r="308">
      <c r="J308" s="38"/>
      <c r="P308" s="36"/>
    </row>
    <row r="309">
      <c r="J309" s="38"/>
      <c r="P309" s="36"/>
    </row>
    <row r="310">
      <c r="J310" s="38"/>
      <c r="P310" s="36"/>
    </row>
    <row r="311">
      <c r="J311" s="38"/>
      <c r="P311" s="36"/>
    </row>
    <row r="312">
      <c r="J312" s="38"/>
      <c r="P312" s="36"/>
    </row>
    <row r="313">
      <c r="J313" s="38"/>
      <c r="P313" s="36"/>
    </row>
    <row r="314">
      <c r="J314" s="38"/>
      <c r="P314" s="36"/>
    </row>
    <row r="315">
      <c r="J315" s="38"/>
      <c r="P315" s="36"/>
    </row>
    <row r="316">
      <c r="J316" s="38"/>
      <c r="P316" s="36"/>
    </row>
    <row r="317">
      <c r="J317" s="38"/>
      <c r="P317" s="36"/>
    </row>
    <row r="318">
      <c r="J318" s="38"/>
      <c r="P318" s="36"/>
    </row>
    <row r="319">
      <c r="J319" s="38"/>
      <c r="P319" s="36"/>
    </row>
    <row r="320">
      <c r="J320" s="38"/>
      <c r="P320" s="36"/>
    </row>
    <row r="321">
      <c r="J321" s="38"/>
      <c r="P321" s="36"/>
    </row>
    <row r="322">
      <c r="J322" s="38"/>
      <c r="P322" s="36"/>
    </row>
    <row r="323">
      <c r="J323" s="38"/>
      <c r="P323" s="36"/>
    </row>
    <row r="324">
      <c r="J324" s="38"/>
      <c r="P324" s="36"/>
    </row>
    <row r="325">
      <c r="J325" s="38"/>
      <c r="P325" s="36"/>
    </row>
    <row r="326">
      <c r="J326" s="38"/>
      <c r="P326" s="36"/>
    </row>
    <row r="327">
      <c r="J327" s="38"/>
      <c r="P327" s="36"/>
    </row>
    <row r="328">
      <c r="J328" s="38"/>
      <c r="P328" s="36"/>
    </row>
    <row r="329">
      <c r="J329" s="38"/>
      <c r="P329" s="36"/>
    </row>
    <row r="330">
      <c r="J330" s="38"/>
      <c r="P330" s="36"/>
    </row>
    <row r="331">
      <c r="J331" s="38"/>
      <c r="P331" s="36"/>
    </row>
    <row r="332">
      <c r="J332" s="38"/>
      <c r="P332" s="36"/>
    </row>
    <row r="333">
      <c r="J333" s="38"/>
      <c r="P333" s="36"/>
    </row>
    <row r="334">
      <c r="J334" s="38"/>
      <c r="P334" s="36"/>
    </row>
    <row r="335">
      <c r="J335" s="38"/>
      <c r="P335" s="36"/>
    </row>
    <row r="336">
      <c r="J336" s="38"/>
      <c r="P336" s="36"/>
    </row>
    <row r="337">
      <c r="J337" s="38"/>
      <c r="P337" s="36"/>
    </row>
    <row r="338">
      <c r="J338" s="38"/>
      <c r="P338" s="36"/>
    </row>
    <row r="339">
      <c r="J339" s="38"/>
      <c r="P339" s="36"/>
    </row>
    <row r="340">
      <c r="J340" s="38"/>
      <c r="P340" s="36"/>
    </row>
    <row r="341">
      <c r="J341" s="38"/>
      <c r="P341" s="36"/>
    </row>
    <row r="342">
      <c r="J342" s="38"/>
      <c r="P342" s="36"/>
    </row>
    <row r="343">
      <c r="J343" s="38"/>
      <c r="P343" s="36"/>
    </row>
    <row r="344">
      <c r="J344" s="38"/>
      <c r="P344" s="36"/>
    </row>
    <row r="345">
      <c r="J345" s="38"/>
      <c r="P345" s="36"/>
    </row>
    <row r="346">
      <c r="J346" s="38"/>
      <c r="P346" s="36"/>
    </row>
    <row r="347">
      <c r="J347" s="38"/>
      <c r="P347" s="36"/>
    </row>
    <row r="348">
      <c r="J348" s="38"/>
      <c r="P348" s="36"/>
    </row>
    <row r="349">
      <c r="J349" s="38"/>
      <c r="P349" s="36"/>
    </row>
    <row r="350">
      <c r="J350" s="38"/>
      <c r="P350" s="36"/>
    </row>
    <row r="351">
      <c r="J351" s="38"/>
      <c r="P351" s="36"/>
    </row>
    <row r="352">
      <c r="J352" s="38"/>
      <c r="P352" s="36"/>
    </row>
    <row r="353">
      <c r="J353" s="38"/>
      <c r="P353" s="36"/>
    </row>
    <row r="354">
      <c r="J354" s="38"/>
      <c r="P354" s="36"/>
    </row>
    <row r="355">
      <c r="J355" s="38"/>
      <c r="P355" s="36"/>
    </row>
    <row r="356">
      <c r="J356" s="38"/>
      <c r="P356" s="36"/>
    </row>
    <row r="357">
      <c r="J357" s="38"/>
      <c r="P357" s="36"/>
    </row>
    <row r="358">
      <c r="J358" s="38"/>
      <c r="P358" s="36"/>
    </row>
    <row r="359">
      <c r="J359" s="38"/>
      <c r="P359" s="36"/>
    </row>
    <row r="360">
      <c r="J360" s="38"/>
      <c r="P360" s="36"/>
    </row>
    <row r="361">
      <c r="J361" s="38"/>
      <c r="P361" s="36"/>
    </row>
    <row r="362">
      <c r="J362" s="38"/>
      <c r="P362" s="36"/>
    </row>
    <row r="363">
      <c r="J363" s="38"/>
      <c r="P363" s="36"/>
    </row>
    <row r="364">
      <c r="J364" s="38"/>
      <c r="P364" s="36"/>
    </row>
    <row r="365">
      <c r="J365" s="38"/>
      <c r="P365" s="36"/>
    </row>
    <row r="366">
      <c r="J366" s="38"/>
      <c r="P366" s="36"/>
    </row>
    <row r="367">
      <c r="J367" s="38"/>
      <c r="P367" s="36"/>
    </row>
    <row r="368">
      <c r="J368" s="38"/>
      <c r="P368" s="36"/>
    </row>
    <row r="369">
      <c r="J369" s="38"/>
      <c r="P369" s="36"/>
    </row>
    <row r="370">
      <c r="J370" s="38"/>
      <c r="P370" s="36"/>
    </row>
    <row r="371">
      <c r="J371" s="38"/>
      <c r="P371" s="36"/>
    </row>
    <row r="372">
      <c r="J372" s="38"/>
      <c r="P372" s="36"/>
    </row>
    <row r="373">
      <c r="J373" s="38"/>
      <c r="P373" s="36"/>
    </row>
    <row r="374">
      <c r="J374" s="38"/>
      <c r="P374" s="36"/>
    </row>
    <row r="375">
      <c r="J375" s="38"/>
      <c r="P375" s="36"/>
    </row>
    <row r="376">
      <c r="J376" s="38"/>
      <c r="P376" s="36"/>
    </row>
    <row r="377">
      <c r="J377" s="38"/>
      <c r="P377" s="36"/>
    </row>
    <row r="378">
      <c r="J378" s="38"/>
      <c r="P378" s="36"/>
    </row>
    <row r="379">
      <c r="J379" s="38"/>
      <c r="P379" s="36"/>
    </row>
    <row r="380">
      <c r="J380" s="38"/>
      <c r="P380" s="36"/>
    </row>
    <row r="381">
      <c r="J381" s="38"/>
      <c r="P381" s="36"/>
    </row>
    <row r="382">
      <c r="J382" s="38"/>
      <c r="P382" s="36"/>
    </row>
    <row r="383">
      <c r="J383" s="38"/>
      <c r="P383" s="36"/>
    </row>
    <row r="384">
      <c r="J384" s="38"/>
      <c r="P384" s="36"/>
    </row>
    <row r="385">
      <c r="J385" s="38"/>
      <c r="P385" s="36"/>
    </row>
    <row r="386">
      <c r="J386" s="38"/>
      <c r="P386" s="36"/>
    </row>
    <row r="387">
      <c r="J387" s="38"/>
      <c r="P387" s="36"/>
    </row>
    <row r="388">
      <c r="J388" s="38"/>
      <c r="P388" s="36"/>
    </row>
    <row r="389">
      <c r="J389" s="38"/>
      <c r="P389" s="36"/>
    </row>
    <row r="390">
      <c r="J390" s="38"/>
      <c r="P390" s="36"/>
    </row>
    <row r="391">
      <c r="J391" s="38"/>
      <c r="P391" s="36"/>
    </row>
    <row r="392">
      <c r="J392" s="38"/>
      <c r="P392" s="36"/>
    </row>
    <row r="393">
      <c r="J393" s="38"/>
      <c r="P393" s="36"/>
    </row>
    <row r="394">
      <c r="J394" s="38"/>
      <c r="P394" s="36"/>
    </row>
    <row r="395">
      <c r="J395" s="38"/>
      <c r="P395" s="36"/>
    </row>
    <row r="396">
      <c r="J396" s="38"/>
      <c r="P396" s="36"/>
    </row>
    <row r="397">
      <c r="J397" s="38"/>
      <c r="P397" s="36"/>
    </row>
    <row r="398">
      <c r="J398" s="38"/>
      <c r="P398" s="36"/>
    </row>
    <row r="399">
      <c r="J399" s="38"/>
      <c r="P399" s="36"/>
    </row>
    <row r="400">
      <c r="J400" s="38"/>
      <c r="P400" s="36"/>
    </row>
    <row r="401">
      <c r="J401" s="38"/>
      <c r="P401" s="36"/>
    </row>
    <row r="402">
      <c r="J402" s="38"/>
      <c r="P402" s="36"/>
    </row>
    <row r="403">
      <c r="J403" s="38"/>
      <c r="P403" s="36"/>
    </row>
    <row r="404">
      <c r="J404" s="38"/>
      <c r="P404" s="36"/>
    </row>
    <row r="405">
      <c r="J405" s="38"/>
      <c r="P405" s="36"/>
    </row>
    <row r="406">
      <c r="J406" s="38"/>
      <c r="P406" s="36"/>
    </row>
    <row r="407">
      <c r="J407" s="38"/>
      <c r="P407" s="36"/>
    </row>
    <row r="408">
      <c r="J408" s="38"/>
      <c r="P408" s="36"/>
    </row>
    <row r="409">
      <c r="J409" s="38"/>
      <c r="P409" s="36"/>
    </row>
    <row r="410">
      <c r="J410" s="38"/>
      <c r="P410" s="36"/>
    </row>
    <row r="411">
      <c r="J411" s="38"/>
      <c r="P411" s="36"/>
    </row>
    <row r="412">
      <c r="J412" s="38"/>
      <c r="P412" s="36"/>
    </row>
    <row r="413">
      <c r="J413" s="38"/>
      <c r="P413" s="36"/>
    </row>
    <row r="414">
      <c r="J414" s="38"/>
      <c r="P414" s="36"/>
    </row>
    <row r="415">
      <c r="J415" s="38"/>
      <c r="P415" s="36"/>
    </row>
    <row r="416">
      <c r="J416" s="38"/>
      <c r="P416" s="36"/>
    </row>
    <row r="417">
      <c r="J417" s="38"/>
      <c r="P417" s="36"/>
    </row>
    <row r="418">
      <c r="J418" s="38"/>
      <c r="P418" s="36"/>
    </row>
    <row r="419">
      <c r="J419" s="38"/>
      <c r="P419" s="36"/>
    </row>
    <row r="420">
      <c r="J420" s="38"/>
      <c r="P420" s="36"/>
    </row>
    <row r="421">
      <c r="J421" s="38"/>
      <c r="P421" s="36"/>
    </row>
    <row r="422">
      <c r="J422" s="38"/>
      <c r="P422" s="36"/>
    </row>
    <row r="423">
      <c r="J423" s="38"/>
      <c r="P423" s="36"/>
    </row>
    <row r="424">
      <c r="J424" s="38"/>
      <c r="P424" s="36"/>
    </row>
    <row r="425">
      <c r="J425" s="38"/>
      <c r="P425" s="36"/>
    </row>
    <row r="426">
      <c r="J426" s="38"/>
      <c r="P426" s="36"/>
    </row>
    <row r="427">
      <c r="J427" s="38"/>
      <c r="P427" s="36"/>
    </row>
    <row r="428">
      <c r="J428" s="38"/>
      <c r="P428" s="36"/>
    </row>
    <row r="429">
      <c r="J429" s="38"/>
      <c r="P429" s="36"/>
    </row>
    <row r="430">
      <c r="J430" s="38"/>
      <c r="P430" s="36"/>
    </row>
    <row r="431">
      <c r="J431" s="38"/>
      <c r="P431" s="36"/>
    </row>
    <row r="432">
      <c r="J432" s="38"/>
      <c r="P432" s="36"/>
    </row>
    <row r="433">
      <c r="J433" s="38"/>
      <c r="P433" s="36"/>
    </row>
    <row r="434">
      <c r="J434" s="38"/>
      <c r="P434" s="36"/>
    </row>
    <row r="435">
      <c r="J435" s="38"/>
      <c r="P435" s="36"/>
    </row>
    <row r="436">
      <c r="J436" s="38"/>
      <c r="P436" s="36"/>
    </row>
    <row r="437">
      <c r="J437" s="38"/>
      <c r="P437" s="36"/>
    </row>
    <row r="438">
      <c r="J438" s="38"/>
      <c r="P438" s="36"/>
    </row>
    <row r="439">
      <c r="J439" s="38"/>
      <c r="P439" s="36"/>
    </row>
    <row r="440">
      <c r="J440" s="38"/>
      <c r="P440" s="36"/>
    </row>
    <row r="441">
      <c r="J441" s="38"/>
      <c r="P441" s="36"/>
    </row>
    <row r="442">
      <c r="J442" s="38"/>
      <c r="P442" s="36"/>
    </row>
    <row r="443">
      <c r="J443" s="38"/>
      <c r="P443" s="36"/>
    </row>
    <row r="444">
      <c r="J444" s="38"/>
      <c r="P444" s="36"/>
    </row>
    <row r="445">
      <c r="J445" s="38"/>
      <c r="P445" s="36"/>
    </row>
    <row r="446">
      <c r="J446" s="38"/>
      <c r="P446" s="36"/>
    </row>
    <row r="447">
      <c r="J447" s="38"/>
      <c r="P447" s="36"/>
    </row>
    <row r="448">
      <c r="J448" s="38"/>
      <c r="P448" s="36"/>
    </row>
    <row r="449">
      <c r="J449" s="38"/>
      <c r="P449" s="36"/>
    </row>
    <row r="450">
      <c r="J450" s="38"/>
      <c r="P450" s="36"/>
    </row>
    <row r="451">
      <c r="J451" s="38"/>
      <c r="P451" s="36"/>
    </row>
    <row r="452">
      <c r="J452" s="38"/>
      <c r="P452" s="36"/>
    </row>
    <row r="453">
      <c r="J453" s="38"/>
      <c r="P453" s="36"/>
    </row>
    <row r="454">
      <c r="J454" s="38"/>
      <c r="P454" s="36"/>
    </row>
    <row r="455">
      <c r="J455" s="38"/>
      <c r="P455" s="36"/>
    </row>
    <row r="456">
      <c r="J456" s="38"/>
      <c r="P456" s="36"/>
    </row>
    <row r="457">
      <c r="J457" s="38"/>
      <c r="P457" s="36"/>
    </row>
    <row r="458">
      <c r="J458" s="38"/>
      <c r="P458" s="36"/>
    </row>
    <row r="459">
      <c r="J459" s="38"/>
      <c r="P459" s="36"/>
    </row>
    <row r="460">
      <c r="J460" s="38"/>
      <c r="P460" s="36"/>
    </row>
    <row r="461">
      <c r="J461" s="38"/>
      <c r="P461" s="36"/>
    </row>
    <row r="462">
      <c r="J462" s="38"/>
      <c r="P462" s="36"/>
    </row>
    <row r="463">
      <c r="J463" s="38"/>
      <c r="P463" s="36"/>
    </row>
    <row r="464">
      <c r="J464" s="38"/>
      <c r="P464" s="36"/>
    </row>
    <row r="465">
      <c r="J465" s="38"/>
      <c r="P465" s="36"/>
    </row>
    <row r="466">
      <c r="J466" s="38"/>
      <c r="P466" s="36"/>
    </row>
    <row r="467">
      <c r="J467" s="38"/>
      <c r="P467" s="36"/>
    </row>
    <row r="468">
      <c r="J468" s="38"/>
      <c r="P468" s="36"/>
    </row>
    <row r="469">
      <c r="J469" s="38"/>
      <c r="P469" s="36"/>
    </row>
    <row r="470">
      <c r="J470" s="38"/>
      <c r="P470" s="36"/>
    </row>
    <row r="471">
      <c r="J471" s="38"/>
      <c r="P471" s="36"/>
    </row>
    <row r="472">
      <c r="J472" s="38"/>
      <c r="P472" s="36"/>
    </row>
    <row r="473">
      <c r="J473" s="38"/>
      <c r="P473" s="36"/>
    </row>
    <row r="474">
      <c r="J474" s="38"/>
      <c r="P474" s="36"/>
    </row>
    <row r="475">
      <c r="J475" s="38"/>
      <c r="P475" s="36"/>
    </row>
    <row r="476">
      <c r="J476" s="38"/>
      <c r="P476" s="36"/>
    </row>
    <row r="477">
      <c r="J477" s="38"/>
      <c r="P477" s="36"/>
    </row>
    <row r="478">
      <c r="J478" s="38"/>
      <c r="P478" s="36"/>
    </row>
    <row r="479">
      <c r="J479" s="38"/>
      <c r="P479" s="36"/>
    </row>
    <row r="480">
      <c r="J480" s="38"/>
      <c r="P480" s="36"/>
    </row>
    <row r="481">
      <c r="J481" s="38"/>
      <c r="P481" s="36"/>
    </row>
    <row r="482">
      <c r="J482" s="38"/>
      <c r="P482" s="36"/>
    </row>
    <row r="483">
      <c r="J483" s="38"/>
      <c r="P483" s="36"/>
    </row>
    <row r="484">
      <c r="J484" s="38"/>
      <c r="P484" s="36"/>
    </row>
    <row r="485">
      <c r="J485" s="38"/>
      <c r="P485" s="36"/>
    </row>
    <row r="486">
      <c r="J486" s="38"/>
      <c r="P486" s="36"/>
    </row>
    <row r="487">
      <c r="J487" s="38"/>
      <c r="P487" s="36"/>
    </row>
    <row r="488">
      <c r="J488" s="38"/>
      <c r="P488" s="36"/>
    </row>
    <row r="489">
      <c r="J489" s="38"/>
      <c r="P489" s="36"/>
    </row>
    <row r="490">
      <c r="J490" s="38"/>
      <c r="P490" s="36"/>
    </row>
    <row r="491">
      <c r="J491" s="38"/>
      <c r="P491" s="36"/>
    </row>
    <row r="492">
      <c r="J492" s="38"/>
      <c r="P492" s="36"/>
    </row>
    <row r="493">
      <c r="J493" s="38"/>
      <c r="P493" s="36"/>
    </row>
    <row r="494">
      <c r="J494" s="38"/>
      <c r="P494" s="36"/>
    </row>
    <row r="495">
      <c r="J495" s="38"/>
      <c r="P495" s="36"/>
    </row>
    <row r="496">
      <c r="J496" s="38"/>
      <c r="P496" s="36"/>
    </row>
    <row r="497">
      <c r="J497" s="38"/>
      <c r="P497" s="36"/>
    </row>
    <row r="498">
      <c r="J498" s="38"/>
      <c r="P498" s="36"/>
    </row>
    <row r="499">
      <c r="J499" s="38"/>
      <c r="P499" s="36"/>
    </row>
    <row r="500">
      <c r="J500" s="38"/>
      <c r="P500" s="36"/>
    </row>
    <row r="501">
      <c r="J501" s="38"/>
      <c r="P501" s="36"/>
    </row>
    <row r="502">
      <c r="J502" s="38"/>
      <c r="P502" s="36"/>
    </row>
    <row r="503">
      <c r="J503" s="38"/>
      <c r="P503" s="36"/>
    </row>
    <row r="504">
      <c r="J504" s="38"/>
      <c r="P504" s="36"/>
    </row>
    <row r="505">
      <c r="J505" s="38"/>
      <c r="P505" s="36"/>
    </row>
    <row r="506">
      <c r="J506" s="38"/>
      <c r="P506" s="36"/>
    </row>
    <row r="507">
      <c r="J507" s="38"/>
      <c r="P507" s="36"/>
    </row>
    <row r="508">
      <c r="J508" s="38"/>
      <c r="P508" s="36"/>
    </row>
    <row r="509">
      <c r="J509" s="38"/>
      <c r="P509" s="36"/>
    </row>
    <row r="510">
      <c r="J510" s="38"/>
      <c r="P510" s="36"/>
    </row>
    <row r="511">
      <c r="J511" s="38"/>
      <c r="P511" s="36"/>
    </row>
    <row r="512">
      <c r="J512" s="38"/>
      <c r="P512" s="36"/>
    </row>
    <row r="513">
      <c r="J513" s="38"/>
      <c r="P513" s="36"/>
    </row>
    <row r="514">
      <c r="J514" s="38"/>
      <c r="P514" s="36"/>
    </row>
    <row r="515">
      <c r="J515" s="38"/>
      <c r="P515" s="36"/>
    </row>
    <row r="516">
      <c r="J516" s="38"/>
      <c r="P516" s="36"/>
    </row>
    <row r="517">
      <c r="J517" s="38"/>
      <c r="P517" s="36"/>
    </row>
    <row r="518">
      <c r="J518" s="38"/>
      <c r="P518" s="36"/>
    </row>
    <row r="519">
      <c r="J519" s="38"/>
      <c r="P519" s="36"/>
    </row>
    <row r="520">
      <c r="J520" s="38"/>
      <c r="P520" s="36"/>
    </row>
    <row r="521">
      <c r="J521" s="38"/>
      <c r="P521" s="36"/>
    </row>
    <row r="522">
      <c r="J522" s="38"/>
      <c r="P522" s="36"/>
    </row>
    <row r="523">
      <c r="J523" s="38"/>
      <c r="P523" s="36"/>
    </row>
    <row r="524">
      <c r="J524" s="38"/>
      <c r="P524" s="36"/>
    </row>
    <row r="525">
      <c r="J525" s="38"/>
      <c r="P525" s="36"/>
    </row>
    <row r="526">
      <c r="J526" s="38"/>
      <c r="P526" s="36"/>
    </row>
    <row r="527">
      <c r="J527" s="38"/>
      <c r="P527" s="36"/>
    </row>
    <row r="528">
      <c r="J528" s="38"/>
      <c r="P528" s="36"/>
    </row>
    <row r="529">
      <c r="J529" s="38"/>
      <c r="P529" s="36"/>
    </row>
    <row r="530">
      <c r="J530" s="38"/>
      <c r="P530" s="36"/>
    </row>
    <row r="531">
      <c r="J531" s="38"/>
      <c r="P531" s="36"/>
    </row>
    <row r="532">
      <c r="J532" s="38"/>
      <c r="P532" s="36"/>
    </row>
    <row r="533">
      <c r="J533" s="38"/>
      <c r="P533" s="36"/>
    </row>
    <row r="534">
      <c r="J534" s="38"/>
      <c r="P534" s="36"/>
    </row>
    <row r="535">
      <c r="J535" s="38"/>
      <c r="P535" s="36"/>
    </row>
    <row r="536">
      <c r="J536" s="38"/>
      <c r="P536" s="36"/>
    </row>
    <row r="537">
      <c r="J537" s="38"/>
      <c r="P537" s="36"/>
    </row>
    <row r="538">
      <c r="J538" s="38"/>
      <c r="P538" s="36"/>
    </row>
    <row r="539">
      <c r="J539" s="38"/>
      <c r="P539" s="36"/>
    </row>
    <row r="540">
      <c r="J540" s="38"/>
      <c r="P540" s="36"/>
    </row>
    <row r="541">
      <c r="J541" s="38"/>
      <c r="P541" s="36"/>
    </row>
    <row r="542">
      <c r="J542" s="38"/>
      <c r="P542" s="36"/>
    </row>
    <row r="543">
      <c r="J543" s="38"/>
      <c r="P543" s="36"/>
    </row>
    <row r="544">
      <c r="J544" s="38"/>
      <c r="P544" s="36"/>
    </row>
    <row r="545">
      <c r="J545" s="38"/>
      <c r="P545" s="36"/>
    </row>
    <row r="546">
      <c r="J546" s="38"/>
      <c r="P546" s="36"/>
    </row>
    <row r="547">
      <c r="J547" s="38"/>
      <c r="P547" s="36"/>
    </row>
    <row r="548">
      <c r="J548" s="38"/>
      <c r="P548" s="36"/>
    </row>
    <row r="549">
      <c r="J549" s="38"/>
      <c r="P549" s="36"/>
    </row>
    <row r="550">
      <c r="J550" s="38"/>
      <c r="P550" s="36"/>
    </row>
    <row r="551">
      <c r="J551" s="38"/>
      <c r="P551" s="36"/>
    </row>
    <row r="552">
      <c r="J552" s="38"/>
      <c r="P552" s="36"/>
    </row>
    <row r="553">
      <c r="J553" s="38"/>
      <c r="P553" s="36"/>
    </row>
    <row r="554">
      <c r="J554" s="38"/>
      <c r="P554" s="36"/>
    </row>
    <row r="555">
      <c r="J555" s="38"/>
      <c r="P555" s="36"/>
    </row>
    <row r="556">
      <c r="J556" s="38"/>
      <c r="P556" s="36"/>
    </row>
    <row r="557">
      <c r="J557" s="38"/>
      <c r="P557" s="36"/>
    </row>
    <row r="558">
      <c r="J558" s="38"/>
      <c r="P558" s="36"/>
    </row>
    <row r="559">
      <c r="J559" s="38"/>
      <c r="P559" s="36"/>
    </row>
    <row r="560">
      <c r="J560" s="38"/>
      <c r="P560" s="36"/>
    </row>
    <row r="561">
      <c r="J561" s="38"/>
      <c r="P561" s="36"/>
    </row>
    <row r="562">
      <c r="J562" s="38"/>
      <c r="P562" s="36"/>
    </row>
    <row r="563">
      <c r="J563" s="38"/>
      <c r="P563" s="36"/>
    </row>
    <row r="564">
      <c r="J564" s="38"/>
      <c r="P564" s="36"/>
    </row>
    <row r="565">
      <c r="J565" s="38"/>
      <c r="P565" s="36"/>
    </row>
    <row r="566">
      <c r="J566" s="38"/>
      <c r="P566" s="36"/>
    </row>
    <row r="567">
      <c r="J567" s="38"/>
      <c r="P567" s="36"/>
    </row>
    <row r="568">
      <c r="J568" s="38"/>
      <c r="P568" s="36"/>
    </row>
    <row r="569">
      <c r="J569" s="38"/>
      <c r="P569" s="36"/>
    </row>
    <row r="570">
      <c r="J570" s="38"/>
      <c r="P570" s="36"/>
    </row>
    <row r="571">
      <c r="J571" s="38"/>
      <c r="P571" s="36"/>
    </row>
    <row r="572">
      <c r="J572" s="38"/>
      <c r="P572" s="36"/>
    </row>
    <row r="573">
      <c r="J573" s="38"/>
      <c r="P573" s="36"/>
    </row>
    <row r="574">
      <c r="J574" s="38"/>
      <c r="P574" s="36"/>
    </row>
    <row r="575">
      <c r="J575" s="38"/>
      <c r="P575" s="36"/>
    </row>
    <row r="576">
      <c r="J576" s="38"/>
      <c r="P576" s="36"/>
    </row>
    <row r="577">
      <c r="J577" s="38"/>
      <c r="P577" s="36"/>
    </row>
    <row r="578">
      <c r="J578" s="38"/>
      <c r="P578" s="36"/>
    </row>
    <row r="579">
      <c r="J579" s="38"/>
      <c r="P579" s="36"/>
    </row>
    <row r="580">
      <c r="J580" s="38"/>
      <c r="P580" s="36"/>
    </row>
    <row r="581">
      <c r="J581" s="38"/>
      <c r="P581" s="36"/>
    </row>
    <row r="582">
      <c r="J582" s="38"/>
      <c r="P582" s="36"/>
    </row>
    <row r="583">
      <c r="J583" s="38"/>
      <c r="P583" s="36"/>
    </row>
    <row r="584">
      <c r="J584" s="38"/>
      <c r="P584" s="36"/>
    </row>
    <row r="585">
      <c r="J585" s="38"/>
      <c r="P585" s="36"/>
    </row>
    <row r="586">
      <c r="J586" s="38"/>
      <c r="P586" s="36"/>
    </row>
    <row r="587">
      <c r="J587" s="38"/>
      <c r="P587" s="36"/>
    </row>
    <row r="588">
      <c r="J588" s="38"/>
      <c r="P588" s="36"/>
    </row>
    <row r="589">
      <c r="J589" s="38"/>
      <c r="P589" s="36"/>
    </row>
    <row r="590">
      <c r="J590" s="38"/>
      <c r="P590" s="36"/>
    </row>
    <row r="591">
      <c r="J591" s="38"/>
      <c r="P591" s="36"/>
    </row>
    <row r="592">
      <c r="J592" s="38"/>
      <c r="P592" s="36"/>
    </row>
    <row r="593">
      <c r="J593" s="38"/>
      <c r="P593" s="36"/>
    </row>
    <row r="594">
      <c r="J594" s="38"/>
      <c r="P594" s="36"/>
    </row>
    <row r="595">
      <c r="J595" s="38"/>
      <c r="P595" s="36"/>
    </row>
    <row r="596">
      <c r="J596" s="38"/>
      <c r="P596" s="36"/>
    </row>
    <row r="597">
      <c r="J597" s="38"/>
      <c r="P597" s="36"/>
    </row>
    <row r="598">
      <c r="J598" s="38"/>
      <c r="P598" s="36"/>
    </row>
    <row r="599">
      <c r="J599" s="38"/>
      <c r="P599" s="36"/>
    </row>
    <row r="600">
      <c r="J600" s="38"/>
      <c r="P600" s="36"/>
    </row>
    <row r="601">
      <c r="J601" s="38"/>
      <c r="P601" s="36"/>
    </row>
    <row r="602">
      <c r="J602" s="38"/>
      <c r="P602" s="36"/>
    </row>
    <row r="603">
      <c r="J603" s="38"/>
      <c r="P603" s="36"/>
    </row>
    <row r="604">
      <c r="J604" s="38"/>
      <c r="P604" s="36"/>
    </row>
    <row r="605">
      <c r="J605" s="38"/>
      <c r="P605" s="36"/>
    </row>
    <row r="606">
      <c r="J606" s="38"/>
      <c r="P606" s="36"/>
    </row>
    <row r="607">
      <c r="J607" s="38"/>
      <c r="P607" s="36"/>
    </row>
    <row r="608">
      <c r="J608" s="38"/>
      <c r="P608" s="36"/>
    </row>
    <row r="609">
      <c r="J609" s="38"/>
      <c r="P609" s="36"/>
    </row>
    <row r="610">
      <c r="J610" s="38"/>
      <c r="P610" s="36"/>
    </row>
    <row r="611">
      <c r="J611" s="38"/>
      <c r="P611" s="36"/>
    </row>
    <row r="612">
      <c r="J612" s="38"/>
      <c r="P612" s="36"/>
    </row>
    <row r="613">
      <c r="J613" s="38"/>
      <c r="P613" s="36"/>
    </row>
    <row r="614">
      <c r="J614" s="38"/>
      <c r="P614" s="36"/>
    </row>
    <row r="615">
      <c r="J615" s="38"/>
      <c r="P615" s="36"/>
    </row>
    <row r="616">
      <c r="J616" s="38"/>
      <c r="P616" s="36"/>
    </row>
    <row r="617">
      <c r="J617" s="38"/>
      <c r="P617" s="36"/>
    </row>
    <row r="618">
      <c r="J618" s="38"/>
      <c r="P618" s="36"/>
    </row>
    <row r="619">
      <c r="J619" s="38"/>
      <c r="P619" s="36"/>
    </row>
    <row r="620">
      <c r="J620" s="38"/>
      <c r="P620" s="36"/>
    </row>
    <row r="621">
      <c r="J621" s="38"/>
      <c r="P621" s="36"/>
    </row>
    <row r="622">
      <c r="J622" s="38"/>
      <c r="P622" s="36"/>
    </row>
    <row r="623">
      <c r="J623" s="38"/>
      <c r="P623" s="36"/>
    </row>
    <row r="624">
      <c r="J624" s="38"/>
      <c r="P624" s="36"/>
    </row>
    <row r="625">
      <c r="J625" s="38"/>
      <c r="P625" s="36"/>
    </row>
    <row r="626">
      <c r="J626" s="38"/>
      <c r="P626" s="36"/>
    </row>
    <row r="627">
      <c r="J627" s="38"/>
      <c r="P627" s="36"/>
    </row>
    <row r="628">
      <c r="J628" s="38"/>
      <c r="P628" s="36"/>
    </row>
    <row r="629">
      <c r="J629" s="38"/>
      <c r="P629" s="36"/>
    </row>
    <row r="630">
      <c r="J630" s="38"/>
      <c r="P630" s="36"/>
    </row>
    <row r="631">
      <c r="J631" s="38"/>
      <c r="P631" s="36"/>
    </row>
    <row r="632">
      <c r="J632" s="38"/>
      <c r="P632" s="36"/>
    </row>
    <row r="633">
      <c r="J633" s="38"/>
      <c r="P633" s="36"/>
    </row>
    <row r="634">
      <c r="J634" s="38"/>
      <c r="P634" s="36"/>
    </row>
    <row r="635">
      <c r="J635" s="38"/>
      <c r="P635" s="36"/>
    </row>
    <row r="636">
      <c r="J636" s="38"/>
      <c r="P636" s="36"/>
    </row>
    <row r="637">
      <c r="J637" s="38"/>
      <c r="P637" s="36"/>
    </row>
    <row r="638">
      <c r="J638" s="38"/>
      <c r="P638" s="36"/>
    </row>
    <row r="639">
      <c r="J639" s="38"/>
      <c r="P639" s="36"/>
    </row>
    <row r="640">
      <c r="J640" s="38"/>
      <c r="P640" s="36"/>
    </row>
    <row r="641">
      <c r="J641" s="38"/>
      <c r="P641" s="36"/>
    </row>
    <row r="642">
      <c r="J642" s="38"/>
      <c r="P642" s="36"/>
    </row>
    <row r="643">
      <c r="J643" s="38"/>
      <c r="P643" s="36"/>
    </row>
    <row r="644">
      <c r="J644" s="38"/>
      <c r="P644" s="36"/>
    </row>
    <row r="645">
      <c r="J645" s="38"/>
      <c r="P645" s="36"/>
    </row>
    <row r="646">
      <c r="J646" s="38"/>
      <c r="P646" s="36"/>
    </row>
    <row r="647">
      <c r="J647" s="38"/>
      <c r="P647" s="36"/>
    </row>
    <row r="648">
      <c r="J648" s="38"/>
      <c r="P648" s="36"/>
    </row>
    <row r="649">
      <c r="J649" s="38"/>
      <c r="P649" s="36"/>
    </row>
    <row r="650">
      <c r="J650" s="38"/>
      <c r="P650" s="36"/>
    </row>
    <row r="651">
      <c r="J651" s="38"/>
      <c r="P651" s="36"/>
    </row>
    <row r="652">
      <c r="J652" s="38"/>
      <c r="P652" s="36"/>
    </row>
    <row r="653">
      <c r="J653" s="38"/>
      <c r="P653" s="36"/>
    </row>
    <row r="654">
      <c r="J654" s="38"/>
      <c r="P654" s="36"/>
    </row>
    <row r="655">
      <c r="J655" s="38"/>
      <c r="P655" s="36"/>
    </row>
    <row r="656">
      <c r="J656" s="38"/>
      <c r="P656" s="36"/>
    </row>
    <row r="657">
      <c r="J657" s="38"/>
      <c r="P657" s="36"/>
    </row>
    <row r="658">
      <c r="J658" s="38"/>
      <c r="P658" s="36"/>
    </row>
    <row r="659">
      <c r="J659" s="38"/>
      <c r="P659" s="36"/>
    </row>
    <row r="660">
      <c r="J660" s="38"/>
      <c r="P660" s="36"/>
    </row>
    <row r="661">
      <c r="J661" s="38"/>
      <c r="P661" s="36"/>
    </row>
    <row r="662">
      <c r="J662" s="38"/>
      <c r="P662" s="36"/>
    </row>
    <row r="663">
      <c r="J663" s="38"/>
      <c r="P663" s="36"/>
    </row>
    <row r="664">
      <c r="J664" s="38"/>
      <c r="P664" s="36"/>
    </row>
    <row r="665">
      <c r="J665" s="38"/>
      <c r="P665" s="36"/>
    </row>
    <row r="666">
      <c r="J666" s="38"/>
      <c r="P666" s="36"/>
    </row>
    <row r="667">
      <c r="J667" s="38"/>
      <c r="P667" s="36"/>
    </row>
    <row r="668">
      <c r="J668" s="38"/>
      <c r="P668" s="36"/>
    </row>
    <row r="669">
      <c r="J669" s="38"/>
      <c r="P669" s="36"/>
    </row>
    <row r="670">
      <c r="J670" s="38"/>
      <c r="P670" s="36"/>
    </row>
    <row r="671">
      <c r="J671" s="38"/>
      <c r="P671" s="36"/>
    </row>
    <row r="672">
      <c r="J672" s="38"/>
      <c r="P672" s="36"/>
    </row>
    <row r="673">
      <c r="J673" s="38"/>
      <c r="P673" s="36"/>
    </row>
    <row r="674">
      <c r="J674" s="38"/>
      <c r="P674" s="36"/>
    </row>
    <row r="675">
      <c r="J675" s="38"/>
      <c r="P675" s="36"/>
    </row>
    <row r="676">
      <c r="J676" s="38"/>
      <c r="P676" s="36"/>
    </row>
    <row r="677">
      <c r="J677" s="38"/>
      <c r="P677" s="36"/>
    </row>
    <row r="678">
      <c r="J678" s="38"/>
      <c r="P678" s="36"/>
    </row>
    <row r="679">
      <c r="J679" s="38"/>
      <c r="P679" s="36"/>
    </row>
    <row r="680">
      <c r="J680" s="38"/>
      <c r="P680" s="36"/>
    </row>
    <row r="681">
      <c r="J681" s="38"/>
      <c r="P681" s="36"/>
    </row>
    <row r="682">
      <c r="J682" s="38"/>
      <c r="P682" s="36"/>
    </row>
    <row r="683">
      <c r="J683" s="38"/>
      <c r="P683" s="36"/>
    </row>
    <row r="684">
      <c r="J684" s="38"/>
      <c r="P684" s="36"/>
    </row>
    <row r="685">
      <c r="J685" s="38"/>
      <c r="P685" s="36"/>
    </row>
    <row r="686">
      <c r="J686" s="38"/>
      <c r="P686" s="36"/>
    </row>
    <row r="687">
      <c r="J687" s="38"/>
      <c r="P687" s="36"/>
    </row>
    <row r="688">
      <c r="J688" s="38"/>
      <c r="P688" s="36"/>
    </row>
    <row r="689">
      <c r="J689" s="38"/>
      <c r="P689" s="36"/>
    </row>
    <row r="690">
      <c r="J690" s="38"/>
      <c r="P690" s="36"/>
    </row>
    <row r="691">
      <c r="J691" s="38"/>
      <c r="P691" s="36"/>
    </row>
    <row r="692">
      <c r="J692" s="38"/>
      <c r="P692" s="36"/>
    </row>
    <row r="693">
      <c r="J693" s="38"/>
      <c r="P693" s="36"/>
    </row>
    <row r="694">
      <c r="J694" s="38"/>
      <c r="P694" s="36"/>
    </row>
    <row r="695">
      <c r="J695" s="38"/>
      <c r="P695" s="36"/>
    </row>
    <row r="696">
      <c r="J696" s="38"/>
      <c r="P696" s="36"/>
    </row>
    <row r="697">
      <c r="J697" s="38"/>
      <c r="P697" s="36"/>
    </row>
    <row r="698">
      <c r="J698" s="38"/>
      <c r="P698" s="36"/>
    </row>
    <row r="699">
      <c r="J699" s="38"/>
      <c r="P699" s="36"/>
    </row>
    <row r="700">
      <c r="J700" s="38"/>
      <c r="P700" s="36"/>
    </row>
    <row r="701">
      <c r="J701" s="38"/>
      <c r="P701" s="36"/>
    </row>
    <row r="702">
      <c r="J702" s="38"/>
      <c r="P702" s="36"/>
    </row>
    <row r="703">
      <c r="J703" s="38"/>
      <c r="P703" s="36"/>
    </row>
    <row r="704">
      <c r="J704" s="38"/>
      <c r="P704" s="36"/>
    </row>
    <row r="705">
      <c r="J705" s="38"/>
      <c r="P705" s="36"/>
    </row>
    <row r="706">
      <c r="J706" s="38"/>
      <c r="P706" s="36"/>
    </row>
    <row r="707">
      <c r="J707" s="38"/>
      <c r="P707" s="36"/>
    </row>
    <row r="708">
      <c r="J708" s="38"/>
      <c r="P708" s="36"/>
    </row>
    <row r="709">
      <c r="J709" s="38"/>
      <c r="P709" s="36"/>
    </row>
    <row r="710">
      <c r="J710" s="38"/>
      <c r="P710" s="36"/>
    </row>
    <row r="711">
      <c r="J711" s="38"/>
      <c r="P711" s="36"/>
    </row>
    <row r="712">
      <c r="J712" s="38"/>
      <c r="P712" s="36"/>
    </row>
    <row r="713">
      <c r="J713" s="38"/>
      <c r="P713" s="36"/>
    </row>
    <row r="714">
      <c r="J714" s="38"/>
      <c r="P714" s="36"/>
    </row>
    <row r="715">
      <c r="J715" s="38"/>
      <c r="P715" s="36"/>
    </row>
    <row r="716">
      <c r="J716" s="38"/>
      <c r="P716" s="36"/>
    </row>
    <row r="717">
      <c r="J717" s="38"/>
      <c r="P717" s="36"/>
    </row>
    <row r="718">
      <c r="J718" s="38"/>
      <c r="P718" s="36"/>
    </row>
    <row r="719">
      <c r="J719" s="38"/>
      <c r="P719" s="36"/>
    </row>
    <row r="720">
      <c r="J720" s="38"/>
      <c r="P720" s="36"/>
    </row>
    <row r="721">
      <c r="J721" s="38"/>
      <c r="P721" s="36"/>
    </row>
    <row r="722">
      <c r="J722" s="38"/>
      <c r="P722" s="36"/>
    </row>
    <row r="723">
      <c r="J723" s="38"/>
      <c r="P723" s="36"/>
    </row>
    <row r="724">
      <c r="J724" s="38"/>
      <c r="P724" s="36"/>
    </row>
    <row r="725">
      <c r="J725" s="38"/>
      <c r="P725" s="36"/>
    </row>
    <row r="726">
      <c r="J726" s="38"/>
      <c r="P726" s="36"/>
    </row>
    <row r="727">
      <c r="J727" s="38"/>
      <c r="P727" s="36"/>
    </row>
    <row r="728">
      <c r="J728" s="38"/>
      <c r="P728" s="36"/>
    </row>
    <row r="729">
      <c r="J729" s="38"/>
      <c r="P729" s="36"/>
    </row>
    <row r="730">
      <c r="J730" s="38"/>
      <c r="P730" s="36"/>
    </row>
    <row r="731">
      <c r="J731" s="38"/>
      <c r="P731" s="36"/>
    </row>
    <row r="732">
      <c r="J732" s="38"/>
      <c r="P732" s="36"/>
    </row>
    <row r="733">
      <c r="J733" s="38"/>
      <c r="P733" s="36"/>
    </row>
    <row r="734">
      <c r="J734" s="38"/>
      <c r="P734" s="36"/>
    </row>
    <row r="735">
      <c r="J735" s="38"/>
      <c r="P735" s="36"/>
    </row>
    <row r="736">
      <c r="J736" s="38"/>
      <c r="P736" s="36"/>
    </row>
    <row r="737">
      <c r="J737" s="38"/>
      <c r="P737" s="36"/>
    </row>
    <row r="738">
      <c r="J738" s="38"/>
      <c r="P738" s="36"/>
    </row>
    <row r="739">
      <c r="J739" s="38"/>
      <c r="P739" s="36"/>
    </row>
    <row r="740">
      <c r="J740" s="38"/>
      <c r="P740" s="36"/>
    </row>
    <row r="741">
      <c r="J741" s="38"/>
      <c r="P741" s="36"/>
    </row>
    <row r="742">
      <c r="J742" s="38"/>
      <c r="P742" s="36"/>
    </row>
    <row r="743">
      <c r="J743" s="38"/>
      <c r="P743" s="36"/>
    </row>
    <row r="744">
      <c r="J744" s="38"/>
      <c r="P744" s="36"/>
    </row>
    <row r="745">
      <c r="J745" s="38"/>
      <c r="P745" s="36"/>
    </row>
    <row r="746">
      <c r="J746" s="38"/>
      <c r="P746" s="36"/>
    </row>
    <row r="747">
      <c r="J747" s="38"/>
      <c r="P747" s="36"/>
    </row>
    <row r="748">
      <c r="J748" s="38"/>
      <c r="P748" s="36"/>
    </row>
    <row r="749">
      <c r="J749" s="38"/>
      <c r="P749" s="36"/>
    </row>
    <row r="750">
      <c r="J750" s="38"/>
      <c r="P750" s="36"/>
    </row>
    <row r="751">
      <c r="J751" s="38"/>
      <c r="P751" s="36"/>
    </row>
    <row r="752">
      <c r="J752" s="38"/>
      <c r="P752" s="36"/>
    </row>
    <row r="753">
      <c r="J753" s="38"/>
      <c r="P753" s="36"/>
    </row>
    <row r="754">
      <c r="J754" s="38"/>
      <c r="P754" s="36"/>
    </row>
    <row r="755">
      <c r="J755" s="38"/>
      <c r="P755" s="36"/>
    </row>
    <row r="756">
      <c r="J756" s="38"/>
      <c r="P756" s="36"/>
    </row>
    <row r="757">
      <c r="J757" s="38"/>
      <c r="P757" s="36"/>
    </row>
    <row r="758">
      <c r="J758" s="38"/>
      <c r="P758" s="36"/>
    </row>
    <row r="759">
      <c r="J759" s="38"/>
      <c r="P759" s="36"/>
    </row>
    <row r="760">
      <c r="J760" s="38"/>
      <c r="P760" s="36"/>
    </row>
    <row r="761">
      <c r="J761" s="38"/>
      <c r="P761" s="36"/>
    </row>
    <row r="762">
      <c r="J762" s="38"/>
      <c r="P762" s="36"/>
    </row>
    <row r="763">
      <c r="J763" s="38"/>
      <c r="P763" s="36"/>
    </row>
    <row r="764">
      <c r="J764" s="38"/>
      <c r="P764" s="36"/>
    </row>
    <row r="765">
      <c r="J765" s="38"/>
      <c r="P765" s="36"/>
    </row>
    <row r="766">
      <c r="J766" s="38"/>
      <c r="P766" s="36"/>
    </row>
    <row r="767">
      <c r="J767" s="38"/>
      <c r="P767" s="36"/>
    </row>
    <row r="768">
      <c r="J768" s="38"/>
      <c r="P768" s="36"/>
    </row>
    <row r="769">
      <c r="J769" s="38"/>
      <c r="P769" s="36"/>
    </row>
    <row r="770">
      <c r="J770" s="38"/>
      <c r="P770" s="36"/>
    </row>
    <row r="771">
      <c r="J771" s="38"/>
      <c r="P771" s="36"/>
    </row>
    <row r="772">
      <c r="J772" s="38"/>
      <c r="P772" s="36"/>
    </row>
    <row r="773">
      <c r="J773" s="38"/>
      <c r="P773" s="36"/>
    </row>
    <row r="774">
      <c r="J774" s="38"/>
      <c r="P774" s="36"/>
    </row>
    <row r="775">
      <c r="J775" s="38"/>
      <c r="P775" s="36"/>
    </row>
    <row r="776">
      <c r="J776" s="38"/>
      <c r="P776" s="36"/>
    </row>
    <row r="777">
      <c r="J777" s="38"/>
      <c r="P777" s="36"/>
    </row>
    <row r="778">
      <c r="J778" s="38"/>
      <c r="P778" s="36"/>
    </row>
    <row r="779">
      <c r="J779" s="38"/>
      <c r="P779" s="36"/>
    </row>
    <row r="780">
      <c r="J780" s="38"/>
      <c r="P780" s="36"/>
    </row>
    <row r="781">
      <c r="J781" s="38"/>
      <c r="P781" s="36"/>
    </row>
    <row r="782">
      <c r="J782" s="38"/>
      <c r="P782" s="36"/>
    </row>
    <row r="783">
      <c r="J783" s="38"/>
      <c r="P783" s="36"/>
    </row>
    <row r="784">
      <c r="J784" s="38"/>
      <c r="P784" s="36"/>
    </row>
    <row r="785">
      <c r="J785" s="38"/>
      <c r="P785" s="36"/>
    </row>
    <row r="786">
      <c r="J786" s="38"/>
      <c r="P786" s="36"/>
    </row>
    <row r="787">
      <c r="J787" s="38"/>
      <c r="P787" s="36"/>
    </row>
    <row r="788">
      <c r="J788" s="38"/>
      <c r="P788" s="36"/>
    </row>
    <row r="789">
      <c r="J789" s="38"/>
      <c r="P789" s="36"/>
    </row>
    <row r="790">
      <c r="J790" s="38"/>
      <c r="P790" s="36"/>
    </row>
    <row r="791">
      <c r="J791" s="38"/>
      <c r="P791" s="36"/>
    </row>
    <row r="792">
      <c r="J792" s="38"/>
      <c r="P792" s="36"/>
    </row>
    <row r="793">
      <c r="J793" s="38"/>
      <c r="P793" s="36"/>
    </row>
    <row r="794">
      <c r="J794" s="38"/>
      <c r="P794" s="36"/>
    </row>
    <row r="795">
      <c r="J795" s="38"/>
      <c r="P795" s="36"/>
    </row>
    <row r="796">
      <c r="J796" s="38"/>
      <c r="P796" s="36"/>
    </row>
    <row r="797">
      <c r="J797" s="38"/>
      <c r="P797" s="36"/>
    </row>
    <row r="798">
      <c r="J798" s="38"/>
      <c r="P798" s="36"/>
    </row>
    <row r="799">
      <c r="J799" s="38"/>
      <c r="P799" s="36"/>
    </row>
    <row r="800">
      <c r="J800" s="38"/>
      <c r="P800" s="36"/>
    </row>
    <row r="801">
      <c r="J801" s="38"/>
      <c r="P801" s="36"/>
    </row>
    <row r="802">
      <c r="J802" s="38"/>
      <c r="P802" s="36"/>
    </row>
    <row r="803">
      <c r="J803" s="38"/>
      <c r="P803" s="36"/>
    </row>
    <row r="804">
      <c r="J804" s="38"/>
      <c r="P804" s="36"/>
    </row>
    <row r="805">
      <c r="J805" s="38"/>
      <c r="P805" s="36"/>
    </row>
    <row r="806">
      <c r="J806" s="38"/>
      <c r="P806" s="36"/>
    </row>
    <row r="807">
      <c r="J807" s="38"/>
      <c r="P807" s="36"/>
    </row>
    <row r="808">
      <c r="J808" s="38"/>
      <c r="P808" s="36"/>
    </row>
    <row r="809">
      <c r="J809" s="38"/>
      <c r="P809" s="36"/>
    </row>
    <row r="810">
      <c r="J810" s="38"/>
      <c r="P810" s="36"/>
    </row>
    <row r="811">
      <c r="J811" s="38"/>
      <c r="P811" s="36"/>
    </row>
    <row r="812">
      <c r="J812" s="38"/>
      <c r="P812" s="36"/>
    </row>
    <row r="813">
      <c r="J813" s="38"/>
      <c r="P813" s="36"/>
    </row>
    <row r="814">
      <c r="J814" s="38"/>
      <c r="P814" s="36"/>
    </row>
    <row r="815">
      <c r="J815" s="38"/>
      <c r="P815" s="36"/>
    </row>
    <row r="816">
      <c r="J816" s="38"/>
      <c r="P816" s="36"/>
    </row>
    <row r="817">
      <c r="J817" s="38"/>
      <c r="P817" s="36"/>
    </row>
    <row r="818">
      <c r="J818" s="38"/>
      <c r="P818" s="36"/>
    </row>
    <row r="819">
      <c r="J819" s="38"/>
      <c r="P819" s="36"/>
    </row>
    <row r="820">
      <c r="J820" s="38"/>
      <c r="P820" s="36"/>
    </row>
    <row r="821">
      <c r="J821" s="38"/>
      <c r="P821" s="36"/>
    </row>
    <row r="822">
      <c r="J822" s="38"/>
      <c r="P822" s="36"/>
    </row>
    <row r="823">
      <c r="J823" s="38"/>
      <c r="P823" s="36"/>
    </row>
    <row r="824">
      <c r="J824" s="38"/>
      <c r="P824" s="36"/>
    </row>
    <row r="825">
      <c r="J825" s="38"/>
      <c r="P825" s="36"/>
    </row>
    <row r="826">
      <c r="J826" s="38"/>
      <c r="P826" s="36"/>
    </row>
    <row r="827">
      <c r="J827" s="38"/>
      <c r="P827" s="36"/>
    </row>
    <row r="828">
      <c r="J828" s="38"/>
      <c r="P828" s="36"/>
    </row>
    <row r="829">
      <c r="J829" s="38"/>
      <c r="P829" s="36"/>
    </row>
    <row r="830">
      <c r="J830" s="38"/>
      <c r="P830" s="36"/>
    </row>
    <row r="831">
      <c r="J831" s="38"/>
      <c r="P831" s="36"/>
    </row>
    <row r="832">
      <c r="J832" s="38"/>
      <c r="P832" s="36"/>
    </row>
    <row r="833">
      <c r="J833" s="38"/>
      <c r="P833" s="36"/>
    </row>
    <row r="834">
      <c r="J834" s="38"/>
      <c r="P834" s="36"/>
    </row>
    <row r="835">
      <c r="J835" s="38"/>
      <c r="P835" s="36"/>
    </row>
    <row r="836">
      <c r="J836" s="38"/>
      <c r="P836" s="36"/>
    </row>
    <row r="837">
      <c r="J837" s="38"/>
      <c r="P837" s="36"/>
    </row>
    <row r="838">
      <c r="J838" s="38"/>
      <c r="P838" s="36"/>
    </row>
    <row r="839">
      <c r="J839" s="38"/>
      <c r="P839" s="36"/>
    </row>
    <row r="840">
      <c r="J840" s="38"/>
      <c r="P840" s="36"/>
    </row>
    <row r="841">
      <c r="J841" s="38"/>
      <c r="P841" s="36"/>
    </row>
    <row r="842">
      <c r="J842" s="38"/>
      <c r="P842" s="36"/>
    </row>
    <row r="843">
      <c r="J843" s="38"/>
      <c r="P843" s="36"/>
    </row>
    <row r="844">
      <c r="J844" s="38"/>
      <c r="P844" s="36"/>
    </row>
    <row r="845">
      <c r="J845" s="38"/>
      <c r="P845" s="36"/>
    </row>
    <row r="846">
      <c r="J846" s="38"/>
      <c r="P846" s="36"/>
    </row>
    <row r="847">
      <c r="J847" s="38"/>
      <c r="P847" s="36"/>
    </row>
    <row r="848">
      <c r="J848" s="38"/>
      <c r="P848" s="36"/>
    </row>
    <row r="849">
      <c r="J849" s="38"/>
      <c r="P849" s="36"/>
    </row>
    <row r="850">
      <c r="J850" s="38"/>
      <c r="P850" s="36"/>
    </row>
    <row r="851">
      <c r="J851" s="38"/>
      <c r="P851" s="36"/>
    </row>
    <row r="852">
      <c r="J852" s="38"/>
      <c r="P852" s="36"/>
    </row>
    <row r="853">
      <c r="J853" s="38"/>
      <c r="P853" s="36"/>
    </row>
    <row r="854">
      <c r="J854" s="38"/>
      <c r="P854" s="36"/>
    </row>
    <row r="855">
      <c r="J855" s="38"/>
      <c r="P855" s="36"/>
    </row>
    <row r="856">
      <c r="J856" s="38"/>
      <c r="P856" s="36"/>
    </row>
    <row r="857">
      <c r="J857" s="38"/>
      <c r="P857" s="36"/>
    </row>
    <row r="858">
      <c r="J858" s="38"/>
      <c r="P858" s="36"/>
    </row>
    <row r="859">
      <c r="J859" s="38"/>
      <c r="P859" s="36"/>
    </row>
    <row r="860">
      <c r="J860" s="38"/>
      <c r="P860" s="36"/>
    </row>
    <row r="861">
      <c r="J861" s="38"/>
      <c r="P861" s="36"/>
    </row>
    <row r="862">
      <c r="J862" s="38"/>
      <c r="P862" s="36"/>
    </row>
    <row r="863">
      <c r="J863" s="38"/>
      <c r="P863" s="36"/>
    </row>
    <row r="864">
      <c r="J864" s="38"/>
      <c r="P864" s="36"/>
    </row>
    <row r="865">
      <c r="J865" s="38"/>
      <c r="P865" s="36"/>
    </row>
    <row r="866">
      <c r="J866" s="38"/>
      <c r="P866" s="36"/>
    </row>
    <row r="867">
      <c r="J867" s="38"/>
      <c r="P867" s="36"/>
    </row>
    <row r="868">
      <c r="J868" s="38"/>
      <c r="P868" s="36"/>
    </row>
    <row r="869">
      <c r="J869" s="38"/>
      <c r="P869" s="36"/>
    </row>
    <row r="870">
      <c r="J870" s="38"/>
      <c r="P870" s="36"/>
    </row>
    <row r="871">
      <c r="J871" s="38"/>
      <c r="P871" s="36"/>
    </row>
    <row r="872">
      <c r="J872" s="38"/>
      <c r="P872" s="36"/>
    </row>
    <row r="873">
      <c r="J873" s="38"/>
      <c r="P873" s="36"/>
    </row>
    <row r="874">
      <c r="J874" s="38"/>
      <c r="P874" s="36"/>
    </row>
    <row r="875">
      <c r="J875" s="38"/>
      <c r="P875" s="36"/>
    </row>
    <row r="876">
      <c r="J876" s="38"/>
      <c r="P876" s="36"/>
    </row>
    <row r="877">
      <c r="J877" s="38"/>
      <c r="P877" s="36"/>
    </row>
    <row r="878">
      <c r="J878" s="38"/>
      <c r="P878" s="36"/>
    </row>
    <row r="879">
      <c r="J879" s="38"/>
      <c r="P879" s="36"/>
    </row>
    <row r="880">
      <c r="J880" s="38"/>
      <c r="P880" s="36"/>
    </row>
    <row r="881">
      <c r="J881" s="38"/>
      <c r="P881" s="36"/>
    </row>
    <row r="882">
      <c r="J882" s="38"/>
      <c r="P882" s="36"/>
    </row>
    <row r="883">
      <c r="J883" s="38"/>
      <c r="P883" s="36"/>
    </row>
    <row r="884">
      <c r="J884" s="38"/>
      <c r="P884" s="36"/>
    </row>
    <row r="885">
      <c r="J885" s="38"/>
      <c r="P885" s="36"/>
    </row>
    <row r="886">
      <c r="J886" s="38"/>
      <c r="P886" s="36"/>
    </row>
    <row r="887">
      <c r="J887" s="38"/>
      <c r="P887" s="36"/>
    </row>
    <row r="888">
      <c r="J888" s="38"/>
      <c r="P888" s="36"/>
    </row>
    <row r="889">
      <c r="J889" s="38"/>
      <c r="P889" s="36"/>
    </row>
    <row r="890">
      <c r="J890" s="38"/>
      <c r="P890" s="36"/>
    </row>
    <row r="891">
      <c r="J891" s="38"/>
      <c r="P891" s="36"/>
    </row>
    <row r="892">
      <c r="J892" s="38"/>
      <c r="P892" s="36"/>
    </row>
    <row r="893">
      <c r="J893" s="38"/>
      <c r="P893" s="36"/>
    </row>
    <row r="894">
      <c r="J894" s="38"/>
      <c r="P894" s="36"/>
    </row>
    <row r="895">
      <c r="J895" s="38"/>
      <c r="P895" s="36"/>
    </row>
    <row r="896">
      <c r="J896" s="38"/>
      <c r="P896" s="36"/>
    </row>
    <row r="897">
      <c r="J897" s="38"/>
      <c r="P897" s="36"/>
    </row>
    <row r="898">
      <c r="J898" s="38"/>
      <c r="P898" s="36"/>
    </row>
    <row r="899">
      <c r="J899" s="38"/>
      <c r="P899" s="36"/>
    </row>
    <row r="900">
      <c r="J900" s="38"/>
      <c r="P900" s="36"/>
    </row>
    <row r="901">
      <c r="J901" s="38"/>
      <c r="P901" s="36"/>
    </row>
    <row r="902">
      <c r="J902" s="38"/>
      <c r="P902" s="36"/>
    </row>
    <row r="903">
      <c r="J903" s="38"/>
      <c r="P903" s="36"/>
    </row>
    <row r="904">
      <c r="J904" s="38"/>
      <c r="P904" s="36"/>
    </row>
    <row r="905">
      <c r="J905" s="38"/>
      <c r="P905" s="36"/>
    </row>
    <row r="906">
      <c r="J906" s="38"/>
      <c r="P906" s="36"/>
    </row>
    <row r="907">
      <c r="J907" s="38"/>
      <c r="P907" s="36"/>
    </row>
    <row r="908">
      <c r="J908" s="38"/>
      <c r="P908" s="36"/>
    </row>
    <row r="909">
      <c r="J909" s="38"/>
      <c r="P909" s="36"/>
    </row>
    <row r="910">
      <c r="J910" s="38"/>
      <c r="P910" s="36"/>
    </row>
    <row r="911">
      <c r="J911" s="38"/>
      <c r="P911" s="36"/>
    </row>
    <row r="912">
      <c r="J912" s="38"/>
      <c r="P912" s="36"/>
    </row>
    <row r="913">
      <c r="J913" s="38"/>
      <c r="P913" s="36"/>
    </row>
    <row r="914">
      <c r="J914" s="38"/>
      <c r="P914" s="36"/>
    </row>
    <row r="915">
      <c r="J915" s="38"/>
      <c r="P915" s="36"/>
    </row>
    <row r="916">
      <c r="J916" s="38"/>
      <c r="P916" s="36"/>
    </row>
    <row r="917">
      <c r="J917" s="38"/>
      <c r="P917" s="36"/>
    </row>
    <row r="918">
      <c r="J918" s="38"/>
      <c r="P918" s="36"/>
    </row>
    <row r="919">
      <c r="J919" s="38"/>
      <c r="P919" s="36"/>
    </row>
    <row r="920">
      <c r="J920" s="38"/>
      <c r="P920" s="36"/>
    </row>
    <row r="921">
      <c r="J921" s="38"/>
      <c r="P921" s="36"/>
    </row>
    <row r="922">
      <c r="J922" s="38"/>
      <c r="P922" s="36"/>
    </row>
    <row r="923">
      <c r="J923" s="38"/>
      <c r="P923" s="36"/>
    </row>
    <row r="924">
      <c r="J924" s="38"/>
      <c r="P924" s="36"/>
    </row>
    <row r="925">
      <c r="J925" s="38"/>
      <c r="P925" s="36"/>
    </row>
    <row r="926">
      <c r="J926" s="38"/>
      <c r="P926" s="36"/>
    </row>
    <row r="927">
      <c r="J927" s="38"/>
      <c r="P927" s="36"/>
    </row>
    <row r="928">
      <c r="J928" s="38"/>
      <c r="P928" s="36"/>
    </row>
    <row r="929">
      <c r="J929" s="38"/>
      <c r="P929" s="36"/>
    </row>
    <row r="930">
      <c r="J930" s="38"/>
      <c r="P930" s="36"/>
    </row>
    <row r="931">
      <c r="J931" s="38"/>
      <c r="P931" s="36"/>
    </row>
    <row r="932">
      <c r="J932" s="38"/>
      <c r="P932" s="36"/>
    </row>
    <row r="933">
      <c r="J933" s="38"/>
      <c r="P933" s="36"/>
    </row>
    <row r="934">
      <c r="J934" s="38"/>
      <c r="P934" s="36"/>
    </row>
    <row r="935">
      <c r="J935" s="38"/>
      <c r="P935" s="36"/>
    </row>
    <row r="936">
      <c r="J936" s="38"/>
      <c r="P936" s="36"/>
    </row>
    <row r="937">
      <c r="J937" s="38"/>
      <c r="P937" s="36"/>
    </row>
    <row r="938">
      <c r="J938" s="38"/>
      <c r="P938" s="36"/>
    </row>
    <row r="939">
      <c r="J939" s="38"/>
      <c r="P939" s="36"/>
    </row>
    <row r="940">
      <c r="J940" s="38"/>
      <c r="P940" s="36"/>
    </row>
    <row r="941">
      <c r="J941" s="38"/>
      <c r="P941" s="36"/>
    </row>
    <row r="942">
      <c r="J942" s="38"/>
      <c r="P942" s="36"/>
    </row>
    <row r="943">
      <c r="J943" s="38"/>
      <c r="P943" s="36"/>
    </row>
    <row r="944">
      <c r="J944" s="38"/>
      <c r="P944" s="36"/>
    </row>
    <row r="945">
      <c r="J945" s="38"/>
      <c r="P945" s="36"/>
    </row>
    <row r="946">
      <c r="J946" s="38"/>
      <c r="P946" s="36"/>
    </row>
    <row r="947">
      <c r="J947" s="38"/>
      <c r="P947" s="36"/>
    </row>
    <row r="948">
      <c r="J948" s="38"/>
      <c r="P948" s="36"/>
    </row>
    <row r="949">
      <c r="J949" s="38"/>
      <c r="P949" s="36"/>
    </row>
    <row r="950">
      <c r="J950" s="38"/>
      <c r="P950" s="36"/>
    </row>
    <row r="951">
      <c r="J951" s="38"/>
      <c r="P951" s="36"/>
    </row>
    <row r="952">
      <c r="J952" s="38"/>
      <c r="P952" s="36"/>
    </row>
    <row r="953">
      <c r="J953" s="38"/>
      <c r="P953" s="36"/>
    </row>
    <row r="954">
      <c r="J954" s="38"/>
      <c r="P954" s="36"/>
    </row>
    <row r="955">
      <c r="J955" s="38"/>
      <c r="P955" s="36"/>
    </row>
    <row r="956">
      <c r="J956" s="38"/>
      <c r="P956" s="36"/>
    </row>
    <row r="957">
      <c r="J957" s="38"/>
      <c r="P957" s="36"/>
    </row>
    <row r="958">
      <c r="J958" s="38"/>
      <c r="P958" s="36"/>
    </row>
    <row r="959">
      <c r="J959" s="38"/>
      <c r="P959" s="36"/>
    </row>
    <row r="960">
      <c r="J960" s="38"/>
      <c r="P960" s="36"/>
    </row>
  </sheetData>
  <conditionalFormatting sqref="C75:D75">
    <cfRule type="notContainsBlanks" dxfId="0" priority="1">
      <formula>LEN(TRIM(C75))&gt;0</formula>
    </cfRule>
  </conditionalFormatting>
  <dataValidations>
    <dataValidation type="list" allowBlank="1" sqref="G2:G66">
      <formula1>"scientists designed,generator algorithm,mutator algorithm,industry partner,open source,other research,Matlab/Simulink-standard,multiple"</formula1>
    </dataValidation>
    <dataValidation type="list" allowBlank="1" sqref="F2:F66 H2:H66 L2:N66">
      <formula1>"yes,no,unsure"</formula1>
    </dataValidation>
    <dataValidation type="list" allowBlank="1" sqref="I2:I66">
      <formula1>"yes,no"</formula1>
    </dataValidation>
    <dataValidation type="list" allowBlank="1" sqref="J2:J66">
      <formula1>"claimed (not found),claimed (link dead),not accessible"</formula1>
    </dataValidation>
  </dataValidations>
  <hyperlinks>
    <hyperlink r:id="rId1" ref="K8"/>
    <hyperlink r:id="rId2" ref="K13"/>
    <hyperlink r:id="rId3" ref="K18"/>
    <hyperlink r:id="rId4" ref="K22"/>
    <hyperlink r:id="rId5" ref="K33"/>
    <hyperlink r:id="rId6" ref="K36"/>
    <hyperlink r:id="rId7" ref="K41"/>
    <hyperlink r:id="rId8" ref="K48"/>
    <hyperlink r:id="rId9" ref="K52"/>
    <hyperlink r:id="rId10" ref="K54"/>
  </hyperlinks>
  <drawing r:id="rId1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1" t="s">
        <v>6</v>
      </c>
      <c r="B1" s="1" t="s">
        <v>6</v>
      </c>
      <c r="C1" s="27" t="s">
        <v>290</v>
      </c>
      <c r="Q1" s="1" t="s">
        <v>6</v>
      </c>
      <c r="R1" s="1" t="s">
        <v>6</v>
      </c>
      <c r="S1" s="27" t="s">
        <v>290</v>
      </c>
    </row>
    <row r="2">
      <c r="A2" s="6" t="s">
        <v>284</v>
      </c>
      <c r="B2" s="6" t="s">
        <v>284</v>
      </c>
      <c r="C2">
        <f t="shared" ref="C2:C66" si="1">IF(A2 = B2 , 1 , "")</f>
        <v>1</v>
      </c>
      <c r="Q2" s="5" t="s">
        <v>23</v>
      </c>
      <c r="R2" s="11" t="s">
        <v>23</v>
      </c>
      <c r="S2">
        <f t="shared" ref="S2:S57" si="2">IF(Q2 = R2 , 1 , "")</f>
        <v>1</v>
      </c>
    </row>
    <row r="3">
      <c r="A3" s="5" t="s">
        <v>23</v>
      </c>
      <c r="B3" s="11" t="s">
        <v>23</v>
      </c>
      <c r="C3">
        <f t="shared" si="1"/>
        <v>1</v>
      </c>
      <c r="Q3" s="5" t="s">
        <v>29</v>
      </c>
      <c r="R3" s="11" t="s">
        <v>29</v>
      </c>
      <c r="S3">
        <f t="shared" si="2"/>
        <v>1</v>
      </c>
    </row>
    <row r="4">
      <c r="A4" s="6" t="s">
        <v>284</v>
      </c>
      <c r="B4" s="6" t="s">
        <v>284</v>
      </c>
      <c r="C4">
        <f t="shared" si="1"/>
        <v>1</v>
      </c>
      <c r="Q4" s="5" t="s">
        <v>33</v>
      </c>
      <c r="R4" s="12" t="s">
        <v>29</v>
      </c>
      <c r="S4" t="str">
        <f t="shared" si="2"/>
        <v/>
      </c>
    </row>
    <row r="5">
      <c r="A5" s="5" t="s">
        <v>29</v>
      </c>
      <c r="B5" s="11" t="s">
        <v>29</v>
      </c>
      <c r="C5">
        <f t="shared" si="1"/>
        <v>1</v>
      </c>
      <c r="E5" s="27" t="s">
        <v>290</v>
      </c>
      <c r="F5" s="39">
        <f>SUM(C2:C66)</f>
        <v>48</v>
      </c>
      <c r="Q5" s="5" t="s">
        <v>37</v>
      </c>
      <c r="R5" s="11" t="s">
        <v>37</v>
      </c>
      <c r="S5">
        <f t="shared" si="2"/>
        <v>1</v>
      </c>
      <c r="U5" s="27" t="s">
        <v>290</v>
      </c>
      <c r="V5" s="39">
        <f>SUM(S2:S66)</f>
        <v>39</v>
      </c>
    </row>
    <row r="6">
      <c r="A6" s="5" t="s">
        <v>33</v>
      </c>
      <c r="B6" s="12" t="s">
        <v>29</v>
      </c>
      <c r="C6" t="str">
        <f t="shared" si="1"/>
        <v/>
      </c>
      <c r="E6" s="27" t="s">
        <v>291</v>
      </c>
      <c r="F6" s="39">
        <f>66-2+1</f>
        <v>65</v>
      </c>
      <c r="Q6" s="6" t="s">
        <v>40</v>
      </c>
      <c r="R6" s="12" t="s">
        <v>40</v>
      </c>
      <c r="S6">
        <f t="shared" si="2"/>
        <v>1</v>
      </c>
      <c r="U6" s="27" t="s">
        <v>291</v>
      </c>
      <c r="V6" s="39">
        <f>57-2+1</f>
        <v>56</v>
      </c>
    </row>
    <row r="7">
      <c r="A7" s="5" t="s">
        <v>37</v>
      </c>
      <c r="B7" s="11" t="s">
        <v>37</v>
      </c>
      <c r="C7">
        <f t="shared" si="1"/>
        <v>1</v>
      </c>
      <c r="Q7" s="6" t="s">
        <v>45</v>
      </c>
      <c r="R7" s="12" t="s">
        <v>45</v>
      </c>
      <c r="S7">
        <f t="shared" si="2"/>
        <v>1</v>
      </c>
    </row>
    <row r="8">
      <c r="A8" s="6" t="s">
        <v>40</v>
      </c>
      <c r="B8" s="12" t="s">
        <v>40</v>
      </c>
      <c r="C8">
        <f t="shared" si="1"/>
        <v>1</v>
      </c>
      <c r="Q8" s="6" t="s">
        <v>33</v>
      </c>
      <c r="R8" s="12" t="s">
        <v>29</v>
      </c>
      <c r="S8" t="str">
        <f t="shared" si="2"/>
        <v/>
      </c>
    </row>
    <row r="9">
      <c r="A9" s="6" t="s">
        <v>45</v>
      </c>
      <c r="B9" s="12" t="s">
        <v>45</v>
      </c>
      <c r="C9">
        <f t="shared" si="1"/>
        <v>1</v>
      </c>
      <c r="E9" s="27" t="s">
        <v>292</v>
      </c>
      <c r="F9" s="39">
        <f>F5/F6</f>
        <v>0.7384615385</v>
      </c>
      <c r="Q9" s="6" t="s">
        <v>23</v>
      </c>
      <c r="R9" s="12" t="s">
        <v>29</v>
      </c>
      <c r="S9" t="str">
        <f t="shared" si="2"/>
        <v/>
      </c>
      <c r="U9" s="27" t="s">
        <v>292</v>
      </c>
      <c r="V9" s="39">
        <f>V5/V6</f>
        <v>0.6964285714</v>
      </c>
    </row>
    <row r="10">
      <c r="A10" s="6" t="s">
        <v>33</v>
      </c>
      <c r="B10" s="12" t="s">
        <v>29</v>
      </c>
      <c r="C10" t="str">
        <f t="shared" si="1"/>
        <v/>
      </c>
      <c r="Q10" s="5"/>
      <c r="R10" s="12" t="s">
        <v>23</v>
      </c>
      <c r="S10" t="str">
        <f t="shared" si="2"/>
        <v/>
      </c>
    </row>
    <row r="11">
      <c r="A11" s="6" t="s">
        <v>23</v>
      </c>
      <c r="B11" s="12" t="s">
        <v>29</v>
      </c>
      <c r="C11" t="str">
        <f t="shared" si="1"/>
        <v/>
      </c>
      <c r="Q11" s="6" t="s">
        <v>23</v>
      </c>
      <c r="R11" s="12" t="s">
        <v>23</v>
      </c>
      <c r="S11">
        <f t="shared" si="2"/>
        <v>1</v>
      </c>
    </row>
    <row r="12">
      <c r="A12" s="6" t="s">
        <v>284</v>
      </c>
      <c r="B12" s="12" t="s">
        <v>23</v>
      </c>
      <c r="C12" t="str">
        <f t="shared" si="1"/>
        <v/>
      </c>
      <c r="Q12" s="6" t="s">
        <v>23</v>
      </c>
      <c r="R12" s="12" t="s">
        <v>23</v>
      </c>
      <c r="S12">
        <f t="shared" si="2"/>
        <v>1</v>
      </c>
    </row>
    <row r="13">
      <c r="A13" s="6" t="s">
        <v>23</v>
      </c>
      <c r="B13" s="12" t="s">
        <v>23</v>
      </c>
      <c r="C13">
        <f t="shared" si="1"/>
        <v>1</v>
      </c>
      <c r="E13" s="23" t="s">
        <v>293</v>
      </c>
      <c r="F13" s="46">
        <v>0.13076923076923078</v>
      </c>
      <c r="Q13" s="6" t="s">
        <v>33</v>
      </c>
      <c r="R13" s="12" t="s">
        <v>33</v>
      </c>
      <c r="S13">
        <f t="shared" si="2"/>
        <v>1</v>
      </c>
    </row>
    <row r="14">
      <c r="A14" s="6" t="s">
        <v>23</v>
      </c>
      <c r="B14" s="12" t="s">
        <v>23</v>
      </c>
      <c r="C14">
        <f t="shared" si="1"/>
        <v>1</v>
      </c>
      <c r="E14" s="47" t="s">
        <v>29</v>
      </c>
      <c r="F14" s="46">
        <v>0.12307692307692308</v>
      </c>
      <c r="Q14" s="6" t="s">
        <v>23</v>
      </c>
      <c r="R14" s="11"/>
      <c r="S14" t="str">
        <f t="shared" si="2"/>
        <v/>
      </c>
    </row>
    <row r="15">
      <c r="A15" s="6" t="s">
        <v>33</v>
      </c>
      <c r="B15" s="12" t="s">
        <v>33</v>
      </c>
      <c r="C15">
        <f t="shared" si="1"/>
        <v>1</v>
      </c>
      <c r="E15" s="47" t="s">
        <v>37</v>
      </c>
      <c r="F15" s="46">
        <v>0.18461538461538463</v>
      </c>
      <c r="Q15" s="6" t="s">
        <v>37</v>
      </c>
      <c r="R15" s="12" t="s">
        <v>37</v>
      </c>
      <c r="S15">
        <f t="shared" si="2"/>
        <v>1</v>
      </c>
    </row>
    <row r="16">
      <c r="A16" s="6" t="s">
        <v>23</v>
      </c>
      <c r="B16" s="6" t="s">
        <v>284</v>
      </c>
      <c r="C16" t="str">
        <f t="shared" si="1"/>
        <v/>
      </c>
      <c r="E16" s="47" t="s">
        <v>40</v>
      </c>
      <c r="F16" s="46">
        <v>0.03076923076923077</v>
      </c>
      <c r="Q16" s="6" t="s">
        <v>33</v>
      </c>
      <c r="R16" s="12" t="s">
        <v>33</v>
      </c>
      <c r="S16">
        <f t="shared" si="2"/>
        <v>1</v>
      </c>
    </row>
    <row r="17">
      <c r="A17" s="6" t="s">
        <v>37</v>
      </c>
      <c r="B17" s="12" t="s">
        <v>37</v>
      </c>
      <c r="C17">
        <f t="shared" si="1"/>
        <v>1</v>
      </c>
      <c r="E17" s="23" t="s">
        <v>294</v>
      </c>
      <c r="F17" s="46">
        <v>0.08461538461538462</v>
      </c>
      <c r="Q17" s="5"/>
      <c r="R17" s="12" t="s">
        <v>29</v>
      </c>
      <c r="S17" t="str">
        <f t="shared" si="2"/>
        <v/>
      </c>
    </row>
    <row r="18">
      <c r="A18" s="6" t="s">
        <v>33</v>
      </c>
      <c r="B18" s="12" t="s">
        <v>33</v>
      </c>
      <c r="C18">
        <f t="shared" si="1"/>
        <v>1</v>
      </c>
      <c r="E18" s="23" t="s">
        <v>295</v>
      </c>
      <c r="F18" s="46">
        <v>0.25384615384615383</v>
      </c>
      <c r="Q18" s="6" t="s">
        <v>37</v>
      </c>
      <c r="R18" s="12" t="s">
        <v>37</v>
      </c>
      <c r="S18">
        <f t="shared" si="2"/>
        <v>1</v>
      </c>
    </row>
    <row r="19">
      <c r="A19" s="6" t="s">
        <v>284</v>
      </c>
      <c r="B19" s="12" t="s">
        <v>29</v>
      </c>
      <c r="C19" t="str">
        <f t="shared" si="1"/>
        <v/>
      </c>
      <c r="E19" s="47" t="s">
        <v>284</v>
      </c>
      <c r="F19" s="46">
        <v>0.19230769230769232</v>
      </c>
      <c r="Q19" s="6" t="s">
        <v>37</v>
      </c>
      <c r="R19" s="12" t="s">
        <v>37</v>
      </c>
      <c r="S19">
        <f t="shared" si="2"/>
        <v>1</v>
      </c>
    </row>
    <row r="20">
      <c r="A20" s="6" t="s">
        <v>284</v>
      </c>
      <c r="B20" s="6" t="s">
        <v>284</v>
      </c>
      <c r="C20">
        <f t="shared" si="1"/>
        <v>1</v>
      </c>
      <c r="Q20" s="6" t="s">
        <v>29</v>
      </c>
      <c r="R20" s="11"/>
      <c r="S20" t="str">
        <f t="shared" si="2"/>
        <v/>
      </c>
    </row>
    <row r="21">
      <c r="A21" s="6" t="s">
        <v>37</v>
      </c>
      <c r="B21" s="12" t="s">
        <v>37</v>
      </c>
      <c r="C21">
        <f t="shared" si="1"/>
        <v>1</v>
      </c>
      <c r="Q21" s="5"/>
      <c r="R21" s="12" t="s">
        <v>29</v>
      </c>
      <c r="S21" t="str">
        <f t="shared" si="2"/>
        <v/>
      </c>
    </row>
    <row r="22">
      <c r="A22" s="6" t="s">
        <v>37</v>
      </c>
      <c r="B22" s="12" t="s">
        <v>37</v>
      </c>
      <c r="C22">
        <f t="shared" si="1"/>
        <v>1</v>
      </c>
      <c r="Q22" s="6" t="s">
        <v>33</v>
      </c>
      <c r="R22" s="12" t="s">
        <v>33</v>
      </c>
      <c r="S22">
        <f t="shared" si="2"/>
        <v>1</v>
      </c>
    </row>
    <row r="23">
      <c r="A23" s="6" t="s">
        <v>29</v>
      </c>
      <c r="B23" s="6" t="s">
        <v>284</v>
      </c>
      <c r="C23" t="str">
        <f t="shared" si="1"/>
        <v/>
      </c>
      <c r="Q23" s="6" t="s">
        <v>29</v>
      </c>
      <c r="R23" s="12" t="s">
        <v>33</v>
      </c>
      <c r="S23" t="str">
        <f t="shared" si="2"/>
        <v/>
      </c>
    </row>
    <row r="24">
      <c r="A24" s="6" t="s">
        <v>284</v>
      </c>
      <c r="B24" s="12" t="s">
        <v>29</v>
      </c>
      <c r="C24" t="str">
        <f t="shared" si="1"/>
        <v/>
      </c>
      <c r="H24" s="27" t="s">
        <v>225</v>
      </c>
      <c r="Q24" s="6" t="s">
        <v>23</v>
      </c>
      <c r="R24" s="12" t="s">
        <v>23</v>
      </c>
      <c r="S24">
        <f t="shared" si="2"/>
        <v>1</v>
      </c>
    </row>
    <row r="25">
      <c r="A25" s="6" t="s">
        <v>33</v>
      </c>
      <c r="B25" s="12" t="s">
        <v>33</v>
      </c>
      <c r="C25">
        <f t="shared" si="1"/>
        <v>1</v>
      </c>
      <c r="F25" s="28"/>
      <c r="G25" s="5" t="s">
        <v>23</v>
      </c>
      <c r="H25" s="5" t="s">
        <v>29</v>
      </c>
      <c r="I25" s="6" t="s">
        <v>37</v>
      </c>
      <c r="J25" s="12" t="s">
        <v>40</v>
      </c>
      <c r="K25" s="6" t="s">
        <v>45</v>
      </c>
      <c r="L25" s="6" t="s">
        <v>33</v>
      </c>
      <c r="M25" s="6" t="s">
        <v>284</v>
      </c>
      <c r="N25" s="23" t="s">
        <v>281</v>
      </c>
      <c r="Q25" s="6" t="s">
        <v>37</v>
      </c>
      <c r="R25" s="12" t="s">
        <v>37</v>
      </c>
      <c r="S25">
        <f t="shared" si="2"/>
        <v>1</v>
      </c>
    </row>
    <row r="26">
      <c r="A26" s="6" t="s">
        <v>29</v>
      </c>
      <c r="B26" s="12" t="s">
        <v>33</v>
      </c>
      <c r="C26" t="str">
        <f t="shared" si="1"/>
        <v/>
      </c>
      <c r="F26" s="5" t="s">
        <v>23</v>
      </c>
      <c r="G26" s="28">
        <f t="shared" ref="G26:M26" si="3">COUNTIFS($A$2:$A$66 , G$25 , $B$2:$B$66 , $F26)</f>
        <v>5</v>
      </c>
      <c r="H26" s="28">
        <f t="shared" si="3"/>
        <v>1</v>
      </c>
      <c r="I26" s="28">
        <f t="shared" si="3"/>
        <v>0</v>
      </c>
      <c r="J26" s="28">
        <f t="shared" si="3"/>
        <v>0</v>
      </c>
      <c r="K26" s="28">
        <f t="shared" si="3"/>
        <v>1</v>
      </c>
      <c r="L26" s="28">
        <f t="shared" si="3"/>
        <v>0</v>
      </c>
      <c r="M26" s="28">
        <f t="shared" si="3"/>
        <v>2</v>
      </c>
      <c r="N26">
        <f t="shared" ref="N26:N32" si="5">SUM(G26:M26)</f>
        <v>9</v>
      </c>
      <c r="Q26" s="6" t="s">
        <v>33</v>
      </c>
      <c r="R26" s="12" t="s">
        <v>33</v>
      </c>
      <c r="S26">
        <f t="shared" si="2"/>
        <v>1</v>
      </c>
    </row>
    <row r="27">
      <c r="A27" s="6" t="s">
        <v>284</v>
      </c>
      <c r="B27" s="6" t="s">
        <v>284</v>
      </c>
      <c r="C27">
        <f t="shared" si="1"/>
        <v>1</v>
      </c>
      <c r="E27" s="27" t="s">
        <v>226</v>
      </c>
      <c r="F27" s="5" t="s">
        <v>29</v>
      </c>
      <c r="G27" s="28">
        <f t="shared" ref="G27:M27" si="4">COUNTIFS($A$2:$A$66 , G$25 , $B$2:$B$66 , $F27)</f>
        <v>2</v>
      </c>
      <c r="H27" s="28">
        <f t="shared" si="4"/>
        <v>3</v>
      </c>
      <c r="I27" s="28">
        <f t="shared" si="4"/>
        <v>0</v>
      </c>
      <c r="J27" s="28">
        <f t="shared" si="4"/>
        <v>0</v>
      </c>
      <c r="K27" s="28">
        <f t="shared" si="4"/>
        <v>1</v>
      </c>
      <c r="L27" s="28">
        <f t="shared" si="4"/>
        <v>2</v>
      </c>
      <c r="M27" s="28">
        <f t="shared" si="4"/>
        <v>2</v>
      </c>
      <c r="N27">
        <f t="shared" si="5"/>
        <v>10</v>
      </c>
      <c r="Q27" s="5"/>
      <c r="R27" s="12" t="s">
        <v>23</v>
      </c>
      <c r="S27" t="str">
        <f t="shared" si="2"/>
        <v/>
      </c>
    </row>
    <row r="28">
      <c r="A28" s="6" t="s">
        <v>23</v>
      </c>
      <c r="B28" s="12" t="s">
        <v>23</v>
      </c>
      <c r="C28">
        <f t="shared" si="1"/>
        <v>1</v>
      </c>
      <c r="F28" s="6" t="s">
        <v>37</v>
      </c>
      <c r="G28" s="28">
        <f t="shared" ref="G28:M28" si="6">COUNTIFS($A$2:$A$66 , G$25 , $B$2:$B$66 , $F28)</f>
        <v>0</v>
      </c>
      <c r="H28" s="28">
        <f t="shared" si="6"/>
        <v>0</v>
      </c>
      <c r="I28" s="28">
        <f t="shared" si="6"/>
        <v>11</v>
      </c>
      <c r="J28" s="28">
        <f t="shared" si="6"/>
        <v>0</v>
      </c>
      <c r="K28" s="28">
        <f t="shared" si="6"/>
        <v>0</v>
      </c>
      <c r="L28" s="28">
        <f t="shared" si="6"/>
        <v>0</v>
      </c>
      <c r="M28" s="28">
        <f t="shared" si="6"/>
        <v>0</v>
      </c>
      <c r="N28">
        <f t="shared" si="5"/>
        <v>11</v>
      </c>
      <c r="Q28" s="6" t="s">
        <v>33</v>
      </c>
      <c r="R28" s="6" t="s">
        <v>33</v>
      </c>
      <c r="S28">
        <f t="shared" si="2"/>
        <v>1</v>
      </c>
    </row>
    <row r="29">
      <c r="A29" s="6" t="s">
        <v>37</v>
      </c>
      <c r="B29" s="12" t="s">
        <v>37</v>
      </c>
      <c r="C29">
        <f t="shared" si="1"/>
        <v>1</v>
      </c>
      <c r="F29" s="12" t="s">
        <v>40</v>
      </c>
      <c r="G29" s="28">
        <f t="shared" ref="G29:M29" si="7">COUNTIFS($A$2:$A$66 , G$25 , $B$2:$B$66 , $F29)</f>
        <v>0</v>
      </c>
      <c r="H29" s="28">
        <f t="shared" si="7"/>
        <v>0</v>
      </c>
      <c r="I29" s="28">
        <f t="shared" si="7"/>
        <v>0</v>
      </c>
      <c r="J29" s="28">
        <f t="shared" si="7"/>
        <v>2</v>
      </c>
      <c r="K29" s="28">
        <f t="shared" si="7"/>
        <v>0</v>
      </c>
      <c r="L29" s="28">
        <f t="shared" si="7"/>
        <v>0</v>
      </c>
      <c r="M29" s="28">
        <f t="shared" si="7"/>
        <v>0</v>
      </c>
      <c r="N29">
        <f t="shared" si="5"/>
        <v>2</v>
      </c>
      <c r="Q29" s="6" t="s">
        <v>23</v>
      </c>
      <c r="R29" s="6" t="s">
        <v>23</v>
      </c>
      <c r="S29">
        <f t="shared" si="2"/>
        <v>1</v>
      </c>
    </row>
    <row r="30">
      <c r="A30" s="6" t="s">
        <v>33</v>
      </c>
      <c r="B30" s="12" t="s">
        <v>33</v>
      </c>
      <c r="C30">
        <f t="shared" si="1"/>
        <v>1</v>
      </c>
      <c r="F30" s="6" t="s">
        <v>45</v>
      </c>
      <c r="G30" s="28">
        <f t="shared" ref="G30:M30" si="8">COUNTIFS($A$2:$A$66 , G$25 , $B$2:$B$66 , $F30)</f>
        <v>0</v>
      </c>
      <c r="H30" s="28">
        <f t="shared" si="8"/>
        <v>0</v>
      </c>
      <c r="I30" s="28">
        <f t="shared" si="8"/>
        <v>0</v>
      </c>
      <c r="J30" s="28">
        <f t="shared" si="8"/>
        <v>0</v>
      </c>
      <c r="K30" s="28">
        <f t="shared" si="8"/>
        <v>4</v>
      </c>
      <c r="L30" s="28">
        <f t="shared" si="8"/>
        <v>1</v>
      </c>
      <c r="M30" s="28">
        <f t="shared" si="8"/>
        <v>0</v>
      </c>
      <c r="N30">
        <f t="shared" si="5"/>
        <v>5</v>
      </c>
      <c r="Q30" s="6" t="s">
        <v>37</v>
      </c>
      <c r="R30" s="6" t="s">
        <v>37</v>
      </c>
      <c r="S30">
        <f t="shared" si="2"/>
        <v>1</v>
      </c>
    </row>
    <row r="31">
      <c r="A31" s="6" t="s">
        <v>284</v>
      </c>
      <c r="B31" s="12" t="s">
        <v>23</v>
      </c>
      <c r="C31" t="str">
        <f t="shared" si="1"/>
        <v/>
      </c>
      <c r="F31" s="6" t="s">
        <v>33</v>
      </c>
      <c r="G31" s="28">
        <f t="shared" ref="G31:M31" si="9">COUNTIFS($A$2:$A$66 , G$25 , $B$2:$B$66 , $F31)</f>
        <v>0</v>
      </c>
      <c r="H31" s="28">
        <f t="shared" si="9"/>
        <v>1</v>
      </c>
      <c r="I31" s="28">
        <f t="shared" si="9"/>
        <v>1</v>
      </c>
      <c r="J31" s="28">
        <f t="shared" si="9"/>
        <v>0</v>
      </c>
      <c r="K31" s="28">
        <f t="shared" si="9"/>
        <v>0</v>
      </c>
      <c r="L31" s="28">
        <f t="shared" si="9"/>
        <v>14</v>
      </c>
      <c r="M31" s="28">
        <f t="shared" si="9"/>
        <v>0</v>
      </c>
      <c r="N31">
        <f t="shared" si="5"/>
        <v>16</v>
      </c>
      <c r="Q31" s="6" t="s">
        <v>33</v>
      </c>
      <c r="R31" s="6" t="s">
        <v>33</v>
      </c>
      <c r="S31">
        <f t="shared" si="2"/>
        <v>1</v>
      </c>
    </row>
    <row r="32">
      <c r="A32" s="6" t="s">
        <v>284</v>
      </c>
      <c r="B32" s="6" t="s">
        <v>284</v>
      </c>
      <c r="C32">
        <f t="shared" si="1"/>
        <v>1</v>
      </c>
      <c r="F32" s="6" t="s">
        <v>284</v>
      </c>
      <c r="G32" s="28">
        <f t="shared" ref="G32:M32" si="10">COUNTIFS($A$2:$A$66 , G$25 , $B$2:$B$66 , $F32)</f>
        <v>1</v>
      </c>
      <c r="H32" s="28">
        <f t="shared" si="10"/>
        <v>1</v>
      </c>
      <c r="I32" s="28">
        <f t="shared" si="10"/>
        <v>1</v>
      </c>
      <c r="J32" s="28">
        <f t="shared" si="10"/>
        <v>0</v>
      </c>
      <c r="K32" s="28">
        <f t="shared" si="10"/>
        <v>0</v>
      </c>
      <c r="L32" s="28">
        <f t="shared" si="10"/>
        <v>0</v>
      </c>
      <c r="M32" s="28">
        <f t="shared" si="10"/>
        <v>9</v>
      </c>
      <c r="N32">
        <f t="shared" si="5"/>
        <v>12</v>
      </c>
      <c r="Q32" s="6" t="s">
        <v>33</v>
      </c>
      <c r="R32" s="6" t="s">
        <v>33</v>
      </c>
      <c r="S32">
        <f t="shared" si="2"/>
        <v>1</v>
      </c>
    </row>
    <row r="33">
      <c r="A33" s="6" t="s">
        <v>33</v>
      </c>
      <c r="B33" s="6" t="s">
        <v>33</v>
      </c>
      <c r="C33">
        <f t="shared" si="1"/>
        <v>1</v>
      </c>
      <c r="F33" s="23" t="s">
        <v>281</v>
      </c>
      <c r="G33">
        <f t="shared" ref="G33:N33" si="11">SUM(G26:G32)</f>
        <v>8</v>
      </c>
      <c r="H33">
        <f t="shared" si="11"/>
        <v>6</v>
      </c>
      <c r="I33">
        <f t="shared" si="11"/>
        <v>13</v>
      </c>
      <c r="J33">
        <f t="shared" si="11"/>
        <v>2</v>
      </c>
      <c r="K33">
        <f t="shared" si="11"/>
        <v>6</v>
      </c>
      <c r="L33">
        <f t="shared" si="11"/>
        <v>17</v>
      </c>
      <c r="M33">
        <f t="shared" si="11"/>
        <v>13</v>
      </c>
      <c r="N33">
        <f t="shared" si="11"/>
        <v>65</v>
      </c>
      <c r="Q33" s="6" t="s">
        <v>45</v>
      </c>
      <c r="R33" s="6" t="s">
        <v>29</v>
      </c>
      <c r="S33" t="str">
        <f t="shared" si="2"/>
        <v/>
      </c>
    </row>
    <row r="34">
      <c r="A34" s="6" t="s">
        <v>284</v>
      </c>
      <c r="B34" s="6" t="s">
        <v>284</v>
      </c>
      <c r="C34">
        <f t="shared" si="1"/>
        <v>1</v>
      </c>
      <c r="Q34" s="6" t="s">
        <v>45</v>
      </c>
      <c r="R34" s="6" t="s">
        <v>23</v>
      </c>
      <c r="S34" t="str">
        <f t="shared" si="2"/>
        <v/>
      </c>
    </row>
    <row r="35">
      <c r="A35" s="6" t="s">
        <v>23</v>
      </c>
      <c r="B35" s="6" t="s">
        <v>23</v>
      </c>
      <c r="C35">
        <f t="shared" si="1"/>
        <v>1</v>
      </c>
      <c r="Q35" s="6" t="s">
        <v>29</v>
      </c>
      <c r="R35" s="6" t="s">
        <v>29</v>
      </c>
      <c r="S35">
        <f t="shared" si="2"/>
        <v>1</v>
      </c>
    </row>
    <row r="36">
      <c r="A36" s="6" t="s">
        <v>37</v>
      </c>
      <c r="B36" s="6" t="s">
        <v>37</v>
      </c>
      <c r="C36">
        <f t="shared" si="1"/>
        <v>1</v>
      </c>
      <c r="F36" s="23" t="s">
        <v>285</v>
      </c>
      <c r="G36">
        <f>G26</f>
        <v>5</v>
      </c>
      <c r="H36">
        <f>H27</f>
        <v>3</v>
      </c>
      <c r="I36">
        <f>I28</f>
        <v>11</v>
      </c>
      <c r="J36">
        <f>J29</f>
        <v>2</v>
      </c>
      <c r="K36">
        <f>K30</f>
        <v>4</v>
      </c>
      <c r="L36">
        <f>L31</f>
        <v>14</v>
      </c>
      <c r="M36">
        <f>M32</f>
        <v>9</v>
      </c>
      <c r="N36">
        <f t="shared" ref="N36:N37" si="12">SUM(G36:M36)</f>
        <v>48</v>
      </c>
      <c r="Q36" s="6" t="s">
        <v>37</v>
      </c>
      <c r="R36" s="6" t="s">
        <v>37</v>
      </c>
      <c r="S36">
        <f t="shared" si="2"/>
        <v>1</v>
      </c>
    </row>
    <row r="37">
      <c r="A37" s="6" t="s">
        <v>284</v>
      </c>
      <c r="B37" s="6" t="s">
        <v>284</v>
      </c>
      <c r="C37">
        <f t="shared" si="1"/>
        <v>1</v>
      </c>
      <c r="F37" s="23" t="s">
        <v>286</v>
      </c>
      <c r="G37">
        <f>$N26 * G$33 / $N$33</f>
        <v>1.107692308</v>
      </c>
      <c r="H37">
        <f>$N27 * H$33 / $N$33</f>
        <v>0.9230769231</v>
      </c>
      <c r="I37">
        <f>$N28 * I$33 / $N$33</f>
        <v>2.2</v>
      </c>
      <c r="J37">
        <f>$N29 * J$33 / $N$33</f>
        <v>0.06153846154</v>
      </c>
      <c r="K37">
        <f>$N30 * K$33 / $N$33</f>
        <v>0.4615384615</v>
      </c>
      <c r="L37">
        <f>$N31 * L$33 / $N$33</f>
        <v>4.184615385</v>
      </c>
      <c r="M37">
        <f>$N32 * M$33 / $N$33</f>
        <v>2.4</v>
      </c>
      <c r="N37">
        <f t="shared" si="12"/>
        <v>11.33846154</v>
      </c>
      <c r="Q37" s="6" t="s">
        <v>23</v>
      </c>
      <c r="R37" s="12" t="s">
        <v>29</v>
      </c>
      <c r="S37" t="str">
        <f t="shared" si="2"/>
        <v/>
      </c>
    </row>
    <row r="38">
      <c r="A38" s="6" t="s">
        <v>33</v>
      </c>
      <c r="B38" s="6" t="s">
        <v>33</v>
      </c>
      <c r="C38">
        <f t="shared" si="1"/>
        <v>1</v>
      </c>
      <c r="Q38" s="6" t="s">
        <v>29</v>
      </c>
      <c r="R38" s="12" t="s">
        <v>23</v>
      </c>
      <c r="S38" t="str">
        <f t="shared" si="2"/>
        <v/>
      </c>
    </row>
    <row r="39">
      <c r="A39" s="6" t="s">
        <v>33</v>
      </c>
      <c r="B39" s="6" t="s">
        <v>33</v>
      </c>
      <c r="C39">
        <f t="shared" si="1"/>
        <v>1</v>
      </c>
      <c r="Q39" s="6" t="s">
        <v>33</v>
      </c>
      <c r="R39" s="12" t="s">
        <v>33</v>
      </c>
      <c r="S39">
        <f t="shared" si="2"/>
        <v>1</v>
      </c>
    </row>
    <row r="40">
      <c r="A40" s="6" t="s">
        <v>45</v>
      </c>
      <c r="B40" s="6" t="s">
        <v>29</v>
      </c>
      <c r="C40" t="str">
        <f t="shared" si="1"/>
        <v/>
      </c>
      <c r="Q40" s="6" t="s">
        <v>33</v>
      </c>
      <c r="R40" s="12" t="s">
        <v>33</v>
      </c>
      <c r="S40">
        <f t="shared" si="2"/>
        <v>1</v>
      </c>
    </row>
    <row r="41">
      <c r="A41" s="6" t="s">
        <v>45</v>
      </c>
      <c r="B41" s="6" t="s">
        <v>23</v>
      </c>
      <c r="C41" t="str">
        <f t="shared" si="1"/>
        <v/>
      </c>
      <c r="Q41" s="6" t="s">
        <v>37</v>
      </c>
      <c r="R41" s="12" t="s">
        <v>37</v>
      </c>
      <c r="S41">
        <f t="shared" si="2"/>
        <v>1</v>
      </c>
    </row>
    <row r="42">
      <c r="A42" s="6" t="s">
        <v>29</v>
      </c>
      <c r="B42" s="6" t="s">
        <v>29</v>
      </c>
      <c r="C42">
        <f t="shared" si="1"/>
        <v>1</v>
      </c>
      <c r="Q42" s="6" t="s">
        <v>33</v>
      </c>
      <c r="R42" s="12" t="s">
        <v>33</v>
      </c>
      <c r="S42">
        <f t="shared" si="2"/>
        <v>1</v>
      </c>
    </row>
    <row r="43">
      <c r="A43" s="6" t="s">
        <v>37</v>
      </c>
      <c r="B43" s="6" t="s">
        <v>37</v>
      </c>
      <c r="C43">
        <f t="shared" si="1"/>
        <v>1</v>
      </c>
      <c r="F43" s="27" t="s">
        <v>288</v>
      </c>
      <c r="G43" s="39">
        <f>(N36 - N37) / (N33 - N37)</f>
        <v>0.6831995413</v>
      </c>
      <c r="Q43" s="6" t="s">
        <v>40</v>
      </c>
      <c r="R43" s="12" t="s">
        <v>40</v>
      </c>
      <c r="S43">
        <f t="shared" si="2"/>
        <v>1</v>
      </c>
    </row>
    <row r="44">
      <c r="A44" s="6" t="s">
        <v>284</v>
      </c>
      <c r="B44" s="6" t="s">
        <v>284</v>
      </c>
      <c r="C44">
        <f t="shared" si="1"/>
        <v>1</v>
      </c>
      <c r="Q44" s="6" t="s">
        <v>33</v>
      </c>
      <c r="R44" s="12" t="s">
        <v>33</v>
      </c>
      <c r="S44">
        <f t="shared" si="2"/>
        <v>1</v>
      </c>
    </row>
    <row r="45">
      <c r="A45" s="6" t="s">
        <v>23</v>
      </c>
      <c r="B45" s="12" t="s">
        <v>29</v>
      </c>
      <c r="C45" t="str">
        <f t="shared" si="1"/>
        <v/>
      </c>
      <c r="Q45" s="6" t="s">
        <v>37</v>
      </c>
      <c r="R45" s="12" t="s">
        <v>37</v>
      </c>
      <c r="S45">
        <f t="shared" si="2"/>
        <v>1</v>
      </c>
    </row>
    <row r="46">
      <c r="A46" s="6" t="s">
        <v>29</v>
      </c>
      <c r="B46" s="12" t="s">
        <v>23</v>
      </c>
      <c r="C46" t="str">
        <f t="shared" si="1"/>
        <v/>
      </c>
      <c r="Q46" s="6" t="s">
        <v>33</v>
      </c>
      <c r="R46" s="12" t="s">
        <v>33</v>
      </c>
      <c r="S46">
        <f t="shared" si="2"/>
        <v>1</v>
      </c>
    </row>
    <row r="47">
      <c r="A47" s="6" t="s">
        <v>33</v>
      </c>
      <c r="B47" s="12" t="s">
        <v>33</v>
      </c>
      <c r="C47">
        <f t="shared" si="1"/>
        <v>1</v>
      </c>
      <c r="Q47" s="6" t="s">
        <v>37</v>
      </c>
      <c r="R47" s="12" t="s">
        <v>37</v>
      </c>
      <c r="S47">
        <f t="shared" si="2"/>
        <v>1</v>
      </c>
    </row>
    <row r="48">
      <c r="A48" s="6" t="s">
        <v>33</v>
      </c>
      <c r="B48" s="12" t="s">
        <v>33</v>
      </c>
      <c r="C48">
        <f t="shared" si="1"/>
        <v>1</v>
      </c>
      <c r="Q48" s="6" t="s">
        <v>33</v>
      </c>
      <c r="R48" s="12" t="s">
        <v>33</v>
      </c>
      <c r="S48">
        <f t="shared" si="2"/>
        <v>1</v>
      </c>
    </row>
    <row r="49">
      <c r="A49" s="6" t="s">
        <v>37</v>
      </c>
      <c r="B49" s="12" t="s">
        <v>37</v>
      </c>
      <c r="C49">
        <f t="shared" si="1"/>
        <v>1</v>
      </c>
      <c r="Q49" s="6" t="s">
        <v>33</v>
      </c>
      <c r="R49" s="12" t="s">
        <v>33</v>
      </c>
      <c r="S49">
        <f t="shared" si="2"/>
        <v>1</v>
      </c>
    </row>
    <row r="50">
      <c r="A50" s="6" t="s">
        <v>33</v>
      </c>
      <c r="B50" s="12" t="s">
        <v>33</v>
      </c>
      <c r="C50">
        <f t="shared" si="1"/>
        <v>1</v>
      </c>
      <c r="Q50" s="6" t="s">
        <v>37</v>
      </c>
      <c r="R50" s="5"/>
      <c r="S50" t="str">
        <f t="shared" si="2"/>
        <v/>
      </c>
    </row>
    <row r="51">
      <c r="A51" s="6" t="s">
        <v>40</v>
      </c>
      <c r="B51" s="12" t="s">
        <v>40</v>
      </c>
      <c r="C51">
        <f t="shared" si="1"/>
        <v>1</v>
      </c>
      <c r="Q51" s="6" t="s">
        <v>37</v>
      </c>
      <c r="R51" s="6" t="s">
        <v>33</v>
      </c>
      <c r="S51" t="str">
        <f t="shared" si="2"/>
        <v/>
      </c>
    </row>
    <row r="52">
      <c r="A52" s="6" t="s">
        <v>33</v>
      </c>
      <c r="B52" s="12" t="s">
        <v>33</v>
      </c>
      <c r="C52">
        <f t="shared" si="1"/>
        <v>1</v>
      </c>
      <c r="Q52" s="6" t="s">
        <v>33</v>
      </c>
      <c r="R52" s="6" t="s">
        <v>45</v>
      </c>
      <c r="S52" t="str">
        <f t="shared" si="2"/>
        <v/>
      </c>
    </row>
    <row r="53">
      <c r="A53" s="6" t="s">
        <v>37</v>
      </c>
      <c r="B53" s="12" t="s">
        <v>37</v>
      </c>
      <c r="C53">
        <f t="shared" si="1"/>
        <v>1</v>
      </c>
      <c r="Q53" s="6" t="s">
        <v>37</v>
      </c>
      <c r="R53" s="6" t="s">
        <v>37</v>
      </c>
      <c r="S53">
        <f t="shared" si="2"/>
        <v>1</v>
      </c>
    </row>
    <row r="54">
      <c r="A54" s="6" t="s">
        <v>33</v>
      </c>
      <c r="B54" s="12" t="s">
        <v>33</v>
      </c>
      <c r="C54">
        <f t="shared" si="1"/>
        <v>1</v>
      </c>
      <c r="Q54" s="6" t="s">
        <v>45</v>
      </c>
      <c r="R54" s="6" t="s">
        <v>45</v>
      </c>
      <c r="S54">
        <f t="shared" si="2"/>
        <v>1</v>
      </c>
    </row>
    <row r="55">
      <c r="A55" s="6" t="s">
        <v>37</v>
      </c>
      <c r="B55" s="12" t="s">
        <v>37</v>
      </c>
      <c r="C55">
        <f t="shared" si="1"/>
        <v>1</v>
      </c>
      <c r="Q55" s="6" t="s">
        <v>45</v>
      </c>
      <c r="R55" s="6" t="s">
        <v>45</v>
      </c>
      <c r="S55">
        <f t="shared" si="2"/>
        <v>1</v>
      </c>
    </row>
    <row r="56">
      <c r="A56" s="6" t="s">
        <v>33</v>
      </c>
      <c r="B56" s="12" t="s">
        <v>33</v>
      </c>
      <c r="C56">
        <f t="shared" si="1"/>
        <v>1</v>
      </c>
      <c r="Q56" s="6" t="s">
        <v>45</v>
      </c>
      <c r="R56" s="6" t="s">
        <v>45</v>
      </c>
      <c r="S56">
        <f t="shared" si="2"/>
        <v>1</v>
      </c>
    </row>
    <row r="57">
      <c r="A57" s="6" t="s">
        <v>33</v>
      </c>
      <c r="B57" s="12" t="s">
        <v>33</v>
      </c>
      <c r="C57">
        <f t="shared" si="1"/>
        <v>1</v>
      </c>
      <c r="Q57" s="6" t="s">
        <v>29</v>
      </c>
      <c r="R57" s="6" t="s">
        <v>29</v>
      </c>
      <c r="S57">
        <f t="shared" si="2"/>
        <v>1</v>
      </c>
    </row>
    <row r="58">
      <c r="A58" s="6" t="s">
        <v>37</v>
      </c>
      <c r="B58" s="6" t="s">
        <v>284</v>
      </c>
      <c r="C58" t="str">
        <f t="shared" si="1"/>
        <v/>
      </c>
      <c r="Q58" s="33"/>
    </row>
    <row r="59">
      <c r="A59" s="6" t="s">
        <v>37</v>
      </c>
      <c r="B59" s="6" t="s">
        <v>33</v>
      </c>
      <c r="C59" t="str">
        <f t="shared" si="1"/>
        <v/>
      </c>
    </row>
    <row r="60">
      <c r="A60" s="6" t="s">
        <v>33</v>
      </c>
      <c r="B60" s="6" t="s">
        <v>45</v>
      </c>
      <c r="C60" t="str">
        <f t="shared" si="1"/>
        <v/>
      </c>
    </row>
    <row r="61">
      <c r="A61" s="6" t="s">
        <v>37</v>
      </c>
      <c r="B61" s="6" t="s">
        <v>37</v>
      </c>
      <c r="C61">
        <f t="shared" si="1"/>
        <v>1</v>
      </c>
    </row>
    <row r="62">
      <c r="A62" s="6" t="s">
        <v>45</v>
      </c>
      <c r="B62" s="6" t="s">
        <v>45</v>
      </c>
      <c r="C62">
        <f t="shared" si="1"/>
        <v>1</v>
      </c>
    </row>
    <row r="63">
      <c r="A63" s="6" t="s">
        <v>45</v>
      </c>
      <c r="B63" s="6" t="s">
        <v>45</v>
      </c>
      <c r="C63">
        <f t="shared" si="1"/>
        <v>1</v>
      </c>
    </row>
    <row r="64">
      <c r="A64" s="6" t="s">
        <v>45</v>
      </c>
      <c r="B64" s="6" t="s">
        <v>45</v>
      </c>
      <c r="C64">
        <f t="shared" si="1"/>
        <v>1</v>
      </c>
    </row>
    <row r="65">
      <c r="A65" s="6" t="s">
        <v>29</v>
      </c>
      <c r="B65" s="6" t="s">
        <v>29</v>
      </c>
      <c r="C65">
        <f t="shared" si="1"/>
        <v>1</v>
      </c>
    </row>
    <row r="66">
      <c r="A66" s="6" t="s">
        <v>284</v>
      </c>
      <c r="B66" s="6" t="s">
        <v>284</v>
      </c>
      <c r="C66">
        <f t="shared" si="1"/>
        <v>1</v>
      </c>
    </row>
    <row r="68">
      <c r="A68" s="33"/>
    </row>
    <row r="118">
      <c r="Q118" s="43"/>
    </row>
    <row r="119">
      <c r="Q119" s="42"/>
    </row>
    <row r="120">
      <c r="Q120" s="43"/>
    </row>
    <row r="121">
      <c r="Q121" s="42"/>
    </row>
    <row r="122">
      <c r="Q122" s="43"/>
    </row>
    <row r="123">
      <c r="Q123" s="42"/>
    </row>
    <row r="124">
      <c r="Q124" s="43"/>
    </row>
    <row r="125">
      <c r="Q125" s="42"/>
    </row>
    <row r="126">
      <c r="Q126" s="43"/>
    </row>
    <row r="127">
      <c r="Q127" s="42"/>
    </row>
    <row r="128">
      <c r="A128" s="43"/>
      <c r="Q128" s="43"/>
    </row>
    <row r="129">
      <c r="A129" s="42"/>
      <c r="Q129" s="42"/>
    </row>
    <row r="130">
      <c r="A130" s="43"/>
      <c r="Q130" s="43"/>
    </row>
    <row r="131">
      <c r="A131" s="42"/>
      <c r="Q131" s="42"/>
    </row>
    <row r="132">
      <c r="A132" s="43"/>
      <c r="Q132" s="43"/>
    </row>
    <row r="133">
      <c r="A133" s="42"/>
      <c r="Q133" s="42"/>
    </row>
    <row r="134">
      <c r="A134" s="43"/>
      <c r="Q134" s="43"/>
    </row>
    <row r="135">
      <c r="A135" s="42"/>
      <c r="Q135" s="42"/>
    </row>
    <row r="136">
      <c r="A136" s="43"/>
    </row>
    <row r="137">
      <c r="A137" s="42"/>
    </row>
    <row r="138">
      <c r="A138" s="43"/>
    </row>
    <row r="139">
      <c r="A139" s="42"/>
    </row>
    <row r="140">
      <c r="A140" s="43"/>
    </row>
    <row r="141">
      <c r="A141" s="42"/>
    </row>
    <row r="142">
      <c r="A142" s="43"/>
    </row>
    <row r="143">
      <c r="A143" s="42"/>
    </row>
    <row r="144">
      <c r="A144" s="43"/>
    </row>
    <row r="145">
      <c r="A145" s="42"/>
    </row>
  </sheetData>
  <dataValidations>
    <dataValidation type="list" allowBlank="1" sqref="G25:M25 F26:F32 Q2:R57 A2:B66">
      <formula1>"scientists designed,generator algorithm,mutator algorithm,industry partner,open source,other research,Matlab/Simulink-standard,multiple"</formula1>
    </dataValidation>
  </dataValidation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sheetData>
    <row r="1">
      <c r="A1" s="1" t="s">
        <v>0</v>
      </c>
      <c r="B1" s="1" t="s">
        <v>1</v>
      </c>
      <c r="C1" s="1" t="s">
        <v>2</v>
      </c>
      <c r="D1" s="1" t="s">
        <v>3</v>
      </c>
      <c r="E1" s="1" t="s">
        <v>4</v>
      </c>
      <c r="F1" s="2" t="s">
        <v>296</v>
      </c>
      <c r="G1" s="2" t="s">
        <v>297</v>
      </c>
    </row>
    <row r="2" ht="139.5" customHeight="1">
      <c r="A2" s="5"/>
      <c r="B2" s="15"/>
      <c r="C2" s="5"/>
      <c r="D2" s="5"/>
      <c r="E2" s="5"/>
      <c r="F2" s="48" t="s">
        <v>298</v>
      </c>
      <c r="G2" s="48" t="s">
        <v>299</v>
      </c>
    </row>
    <row r="3" ht="135.75" customHeight="1">
      <c r="A3" s="49"/>
      <c r="B3" s="50"/>
      <c r="C3" s="49"/>
      <c r="D3" s="49"/>
      <c r="E3" s="49"/>
      <c r="F3" s="51" t="s">
        <v>256</v>
      </c>
      <c r="G3" s="51"/>
    </row>
    <row r="4" ht="15.0" customHeight="1">
      <c r="A4" s="5">
        <v>39.0</v>
      </c>
      <c r="B4" s="6" t="s">
        <v>16</v>
      </c>
      <c r="C4" s="5" t="s">
        <v>17</v>
      </c>
      <c r="D4" s="5"/>
      <c r="E4" s="5"/>
      <c r="F4" s="6" t="s">
        <v>20</v>
      </c>
      <c r="G4" s="53" t="s">
        <v>20</v>
      </c>
    </row>
    <row r="5" ht="15.0" customHeight="1">
      <c r="A5" s="5">
        <v>41.0</v>
      </c>
      <c r="B5" s="6" t="s">
        <v>16</v>
      </c>
      <c r="C5" s="5" t="s">
        <v>21</v>
      </c>
      <c r="D5" s="5" t="s">
        <v>22</v>
      </c>
      <c r="E5" s="5"/>
      <c r="F5" s="6" t="s">
        <v>20</v>
      </c>
      <c r="G5" s="49" t="s">
        <v>20</v>
      </c>
    </row>
    <row r="6" ht="15.0" customHeight="1">
      <c r="A6" s="5">
        <v>57.0</v>
      </c>
      <c r="B6" s="6" t="s">
        <v>16</v>
      </c>
      <c r="C6" s="5" t="s">
        <v>24</v>
      </c>
      <c r="D6" s="5"/>
      <c r="E6" s="5" t="s">
        <v>25</v>
      </c>
      <c r="F6" s="5" t="s">
        <v>20</v>
      </c>
      <c r="G6" s="49" t="s">
        <v>20</v>
      </c>
    </row>
    <row r="7" ht="15.0" customHeight="1">
      <c r="A7" s="5">
        <v>59.0</v>
      </c>
      <c r="B7" s="6" t="s">
        <v>16</v>
      </c>
      <c r="C7" s="5" t="s">
        <v>27</v>
      </c>
      <c r="D7" s="5" t="s">
        <v>28</v>
      </c>
      <c r="E7" s="5"/>
      <c r="F7" s="5" t="s">
        <v>20</v>
      </c>
      <c r="G7" s="49" t="s">
        <v>20</v>
      </c>
    </row>
    <row r="8" ht="15.0" customHeight="1">
      <c r="A8" s="5">
        <v>72.0</v>
      </c>
      <c r="B8" s="6" t="s">
        <v>16</v>
      </c>
      <c r="C8" s="5" t="s">
        <v>31</v>
      </c>
      <c r="D8" s="5"/>
      <c r="E8" s="5" t="s">
        <v>32</v>
      </c>
      <c r="F8" s="5" t="s">
        <v>20</v>
      </c>
      <c r="G8" s="49" t="s">
        <v>20</v>
      </c>
    </row>
    <row r="9" ht="15.0" customHeight="1">
      <c r="A9" s="5">
        <v>78.0</v>
      </c>
      <c r="B9" s="6" t="s">
        <v>16</v>
      </c>
      <c r="C9" s="5" t="s">
        <v>35</v>
      </c>
      <c r="D9" s="5"/>
      <c r="E9" s="5" t="s">
        <v>36</v>
      </c>
      <c r="F9" s="5" t="s">
        <v>20</v>
      </c>
      <c r="G9" s="49" t="s">
        <v>20</v>
      </c>
    </row>
    <row r="10" ht="15.0" customHeight="1">
      <c r="A10" s="5">
        <v>89.0</v>
      </c>
      <c r="B10" s="6" t="s">
        <v>16</v>
      </c>
      <c r="C10" s="5" t="s">
        <v>38</v>
      </c>
      <c r="D10" s="5" t="s">
        <v>39</v>
      </c>
      <c r="E10" s="5"/>
      <c r="F10" s="6" t="s">
        <v>20</v>
      </c>
      <c r="G10" s="53" t="s">
        <v>20</v>
      </c>
    </row>
    <row r="11" ht="15.0" customHeight="1">
      <c r="A11" s="55">
        <v>90.0</v>
      </c>
      <c r="B11" s="56" t="s">
        <v>273</v>
      </c>
      <c r="C11" s="55" t="s">
        <v>300</v>
      </c>
      <c r="D11" s="55"/>
      <c r="E11" s="55" t="s">
        <v>301</v>
      </c>
      <c r="F11" s="55" t="s">
        <v>18</v>
      </c>
      <c r="G11" s="57"/>
    </row>
    <row r="12" ht="15.0" customHeight="1">
      <c r="A12" s="5">
        <v>97.0</v>
      </c>
      <c r="B12" s="6" t="s">
        <v>16</v>
      </c>
      <c r="C12" s="5" t="s">
        <v>42</v>
      </c>
      <c r="D12" s="5" t="s">
        <v>43</v>
      </c>
      <c r="E12" s="5"/>
      <c r="F12" s="6" t="s">
        <v>20</v>
      </c>
      <c r="G12" s="53" t="s">
        <v>20</v>
      </c>
    </row>
    <row r="13" ht="15.0" customHeight="1">
      <c r="A13" s="5">
        <v>102.0</v>
      </c>
      <c r="B13" s="15" t="s">
        <v>20</v>
      </c>
      <c r="C13" s="5" t="s">
        <v>46</v>
      </c>
      <c r="D13" s="5" t="s">
        <v>47</v>
      </c>
      <c r="E13" s="5"/>
      <c r="F13" s="6" t="s">
        <v>20</v>
      </c>
      <c r="G13" s="53" t="s">
        <v>20</v>
      </c>
    </row>
    <row r="14" ht="15.0" customHeight="1">
      <c r="A14" s="5">
        <v>105.0</v>
      </c>
      <c r="B14" s="15" t="s">
        <v>20</v>
      </c>
      <c r="C14" s="5" t="s">
        <v>51</v>
      </c>
      <c r="D14" s="5" t="s">
        <v>52</v>
      </c>
      <c r="E14" s="5"/>
      <c r="F14" s="6" t="s">
        <v>20</v>
      </c>
      <c r="G14" s="53" t="s">
        <v>20</v>
      </c>
    </row>
    <row r="15" ht="15.0" customHeight="1">
      <c r="A15" s="5">
        <v>129.0</v>
      </c>
      <c r="B15" s="6" t="s">
        <v>16</v>
      </c>
      <c r="C15" s="5" t="s">
        <v>54</v>
      </c>
      <c r="D15" s="5"/>
      <c r="E15" s="5" t="s">
        <v>55</v>
      </c>
      <c r="F15" s="6" t="s">
        <v>20</v>
      </c>
      <c r="G15" s="53" t="s">
        <v>20</v>
      </c>
    </row>
    <row r="16" ht="15.0" customHeight="1">
      <c r="A16" s="5">
        <v>146.0</v>
      </c>
      <c r="B16" s="6" t="s">
        <v>16</v>
      </c>
      <c r="C16" s="5" t="s">
        <v>57</v>
      </c>
      <c r="D16" s="5" t="s">
        <v>58</v>
      </c>
      <c r="E16" s="5" t="s">
        <v>59</v>
      </c>
      <c r="F16" s="6" t="s">
        <v>20</v>
      </c>
      <c r="G16" s="53" t="s">
        <v>20</v>
      </c>
    </row>
    <row r="17" ht="15.0" customHeight="1">
      <c r="A17" s="5">
        <v>173.0</v>
      </c>
      <c r="B17" s="6" t="s">
        <v>16</v>
      </c>
      <c r="C17" s="5" t="s">
        <v>63</v>
      </c>
      <c r="D17" s="5"/>
      <c r="E17" s="5" t="s">
        <v>64</v>
      </c>
      <c r="F17" s="6" t="s">
        <v>20</v>
      </c>
      <c r="G17" s="53" t="s">
        <v>20</v>
      </c>
    </row>
    <row r="18" ht="15.0" customHeight="1">
      <c r="A18" s="5">
        <v>184.0</v>
      </c>
      <c r="B18" s="15" t="s">
        <v>20</v>
      </c>
      <c r="C18" s="5" t="s">
        <v>65</v>
      </c>
      <c r="D18" s="5"/>
      <c r="E18" s="5" t="s">
        <v>66</v>
      </c>
      <c r="F18" s="6" t="s">
        <v>20</v>
      </c>
      <c r="G18" s="53" t="s">
        <v>20</v>
      </c>
    </row>
    <row r="19" ht="15.0" customHeight="1">
      <c r="A19" s="5">
        <v>185.0</v>
      </c>
      <c r="B19" s="15" t="s">
        <v>20</v>
      </c>
      <c r="C19" s="5" t="s">
        <v>69</v>
      </c>
      <c r="D19" s="5" t="s">
        <v>70</v>
      </c>
      <c r="E19" s="5"/>
      <c r="F19" s="6" t="s">
        <v>20</v>
      </c>
      <c r="G19" s="53" t="s">
        <v>20</v>
      </c>
    </row>
    <row r="20" ht="15.0" customHeight="1">
      <c r="A20" s="5">
        <v>187.0</v>
      </c>
      <c r="B20" s="6" t="s">
        <v>16</v>
      </c>
      <c r="C20" s="5" t="s">
        <v>71</v>
      </c>
      <c r="D20" s="5"/>
      <c r="E20" s="5" t="s">
        <v>72</v>
      </c>
      <c r="F20" s="6" t="s">
        <v>20</v>
      </c>
      <c r="G20" s="53" t="s">
        <v>20</v>
      </c>
    </row>
    <row r="21" ht="15.0" customHeight="1">
      <c r="A21" s="5">
        <v>188.0</v>
      </c>
      <c r="B21" s="15" t="s">
        <v>20</v>
      </c>
      <c r="C21" s="5" t="s">
        <v>74</v>
      </c>
      <c r="D21" s="5"/>
      <c r="E21" s="5" t="s">
        <v>75</v>
      </c>
      <c r="F21" s="6" t="s">
        <v>20</v>
      </c>
      <c r="G21" s="53" t="s">
        <v>20</v>
      </c>
    </row>
    <row r="22" ht="15.0" customHeight="1">
      <c r="A22" s="5">
        <v>193.0</v>
      </c>
      <c r="B22" s="15" t="s">
        <v>20</v>
      </c>
      <c r="C22" s="5" t="s">
        <v>78</v>
      </c>
      <c r="D22" s="5" t="s">
        <v>79</v>
      </c>
      <c r="E22" s="5"/>
      <c r="F22" s="6" t="s">
        <v>20</v>
      </c>
      <c r="G22" s="53" t="s">
        <v>20</v>
      </c>
    </row>
    <row r="23" ht="15.0" customHeight="1">
      <c r="A23" s="5">
        <v>205.0</v>
      </c>
      <c r="B23" s="6" t="s">
        <v>16</v>
      </c>
      <c r="C23" s="5" t="s">
        <v>80</v>
      </c>
      <c r="D23" s="5" t="s">
        <v>81</v>
      </c>
      <c r="E23" s="5" t="s">
        <v>82</v>
      </c>
      <c r="F23" s="6" t="s">
        <v>20</v>
      </c>
      <c r="G23" s="53" t="s">
        <v>20</v>
      </c>
    </row>
    <row r="24" ht="15.0" customHeight="1">
      <c r="A24" s="55">
        <v>208.0</v>
      </c>
      <c r="B24" s="56" t="s">
        <v>273</v>
      </c>
      <c r="C24" s="55" t="s">
        <v>302</v>
      </c>
      <c r="D24" s="55"/>
      <c r="E24" s="55" t="s">
        <v>303</v>
      </c>
      <c r="F24" s="56" t="s">
        <v>18</v>
      </c>
      <c r="G24" s="57"/>
    </row>
    <row r="25" ht="15.0" customHeight="1">
      <c r="A25" s="5">
        <v>218.0</v>
      </c>
      <c r="B25" s="6" t="s">
        <v>16</v>
      </c>
      <c r="C25" s="5" t="s">
        <v>83</v>
      </c>
      <c r="D25" s="5"/>
      <c r="E25" s="5"/>
      <c r="F25" s="6" t="s">
        <v>20</v>
      </c>
      <c r="G25" s="53" t="s">
        <v>20</v>
      </c>
    </row>
    <row r="26" ht="15.0" customHeight="1">
      <c r="A26" s="5">
        <v>224.0</v>
      </c>
      <c r="B26" s="6" t="s">
        <v>16</v>
      </c>
      <c r="C26" s="5" t="s">
        <v>84</v>
      </c>
      <c r="D26" s="5" t="s">
        <v>85</v>
      </c>
      <c r="E26" s="5"/>
      <c r="F26" s="6" t="s">
        <v>20</v>
      </c>
      <c r="G26" s="53" t="s">
        <v>20</v>
      </c>
    </row>
    <row r="27" ht="15.0" customHeight="1">
      <c r="A27" s="5">
        <v>228.0</v>
      </c>
      <c r="B27" s="15" t="s">
        <v>20</v>
      </c>
      <c r="C27" s="5" t="s">
        <v>89</v>
      </c>
      <c r="D27" s="5" t="s">
        <v>91</v>
      </c>
      <c r="E27" s="5"/>
      <c r="F27" s="6" t="s">
        <v>20</v>
      </c>
      <c r="G27" s="53" t="s">
        <v>20</v>
      </c>
    </row>
    <row r="28" ht="15.0" customHeight="1">
      <c r="A28" s="5">
        <v>243.0</v>
      </c>
      <c r="B28" s="6" t="s">
        <v>16</v>
      </c>
      <c r="C28" s="5" t="s">
        <v>92</v>
      </c>
      <c r="D28" s="5"/>
      <c r="E28" s="5" t="s">
        <v>93</v>
      </c>
      <c r="F28" s="6" t="s">
        <v>20</v>
      </c>
      <c r="G28" s="53" t="s">
        <v>20</v>
      </c>
    </row>
    <row r="29" ht="15.0" customHeight="1">
      <c r="A29" s="5">
        <v>247.0</v>
      </c>
      <c r="B29" s="15" t="s">
        <v>20</v>
      </c>
      <c r="C29" s="5" t="s">
        <v>94</v>
      </c>
      <c r="D29" s="5" t="s">
        <v>96</v>
      </c>
      <c r="E29" s="5"/>
      <c r="F29" s="6" t="s">
        <v>20</v>
      </c>
      <c r="G29" s="53" t="s">
        <v>20</v>
      </c>
    </row>
    <row r="30" ht="15.0" customHeight="1">
      <c r="A30" s="5">
        <v>255.0</v>
      </c>
      <c r="B30" s="6" t="s">
        <v>16</v>
      </c>
      <c r="C30" s="5" t="s">
        <v>100</v>
      </c>
      <c r="D30" s="5"/>
      <c r="E30" s="5" t="s">
        <v>101</v>
      </c>
      <c r="F30" s="6" t="s">
        <v>20</v>
      </c>
      <c r="G30" s="53" t="s">
        <v>20</v>
      </c>
    </row>
    <row r="31" ht="15.0" customHeight="1">
      <c r="A31" s="5">
        <v>295.0</v>
      </c>
      <c r="B31" s="6" t="s">
        <v>16</v>
      </c>
      <c r="C31" s="5" t="s">
        <v>105</v>
      </c>
      <c r="D31" s="5"/>
      <c r="E31" s="5" t="s">
        <v>106</v>
      </c>
      <c r="F31" s="6" t="s">
        <v>20</v>
      </c>
      <c r="G31" s="53" t="s">
        <v>20</v>
      </c>
    </row>
    <row r="32" ht="15.0" customHeight="1">
      <c r="A32" s="5">
        <v>315.0</v>
      </c>
      <c r="B32" s="15" t="s">
        <v>20</v>
      </c>
      <c r="C32" s="5" t="s">
        <v>107</v>
      </c>
      <c r="D32" s="5" t="s">
        <v>108</v>
      </c>
      <c r="E32" s="5" t="s">
        <v>109</v>
      </c>
      <c r="F32" s="6" t="s">
        <v>20</v>
      </c>
      <c r="G32" s="53" t="s">
        <v>20</v>
      </c>
    </row>
    <row r="33" ht="15.0" customHeight="1">
      <c r="A33" s="5">
        <v>320.0</v>
      </c>
      <c r="B33" s="15" t="s">
        <v>20</v>
      </c>
      <c r="C33" s="5" t="s">
        <v>110</v>
      </c>
      <c r="D33" s="5" t="s">
        <v>111</v>
      </c>
      <c r="E33" s="5"/>
      <c r="F33" s="6" t="s">
        <v>20</v>
      </c>
      <c r="G33" s="53" t="s">
        <v>20</v>
      </c>
    </row>
    <row r="34" ht="15.0" customHeight="1">
      <c r="A34" s="5">
        <v>322.0</v>
      </c>
      <c r="B34" s="15" t="s">
        <v>20</v>
      </c>
      <c r="C34" s="5" t="s">
        <v>112</v>
      </c>
      <c r="D34" s="5" t="s">
        <v>113</v>
      </c>
      <c r="E34" s="5"/>
      <c r="F34" s="6" t="s">
        <v>20</v>
      </c>
      <c r="G34" s="53" t="s">
        <v>20</v>
      </c>
    </row>
    <row r="35" ht="15.0" customHeight="1">
      <c r="A35" s="5">
        <v>335.0</v>
      </c>
      <c r="B35" s="15" t="s">
        <v>20</v>
      </c>
      <c r="C35" s="5" t="s">
        <v>116</v>
      </c>
      <c r="D35" s="5"/>
      <c r="E35" s="5"/>
      <c r="F35" s="6" t="s">
        <v>20</v>
      </c>
      <c r="G35" s="53" t="s">
        <v>20</v>
      </c>
    </row>
    <row r="36" ht="15.0" customHeight="1">
      <c r="A36" s="5">
        <v>336.0</v>
      </c>
      <c r="B36" s="6" t="s">
        <v>16</v>
      </c>
      <c r="C36" s="5" t="s">
        <v>119</v>
      </c>
      <c r="D36" s="5"/>
      <c r="E36" s="5" t="s">
        <v>120</v>
      </c>
      <c r="F36" s="6" t="s">
        <v>20</v>
      </c>
      <c r="G36" s="53" t="s">
        <v>20</v>
      </c>
    </row>
    <row r="37" ht="15.0" customHeight="1">
      <c r="A37" s="55">
        <v>346.0</v>
      </c>
      <c r="B37" s="56" t="s">
        <v>273</v>
      </c>
      <c r="C37" s="55" t="s">
        <v>304</v>
      </c>
      <c r="D37" s="55"/>
      <c r="E37" s="55" t="s">
        <v>305</v>
      </c>
      <c r="F37" s="56" t="s">
        <v>18</v>
      </c>
      <c r="G37" s="57"/>
    </row>
    <row r="38" ht="15.0" customHeight="1">
      <c r="A38" s="5">
        <v>350.0</v>
      </c>
      <c r="B38" s="15" t="s">
        <v>20</v>
      </c>
      <c r="C38" s="5" t="s">
        <v>121</v>
      </c>
      <c r="D38" s="5" t="s">
        <v>122</v>
      </c>
      <c r="E38" s="5"/>
      <c r="F38" s="6" t="s">
        <v>20</v>
      </c>
      <c r="G38" s="53" t="s">
        <v>20</v>
      </c>
    </row>
    <row r="39" ht="15.0" customHeight="1">
      <c r="A39" s="5">
        <v>376.0</v>
      </c>
      <c r="B39" s="15" t="s">
        <v>20</v>
      </c>
      <c r="C39" s="5" t="s">
        <v>126</v>
      </c>
      <c r="D39" s="5"/>
      <c r="E39" s="5" t="s">
        <v>127</v>
      </c>
      <c r="F39" s="6" t="s">
        <v>20</v>
      </c>
      <c r="G39" s="53" t="s">
        <v>20</v>
      </c>
    </row>
    <row r="40" ht="15.0" customHeight="1">
      <c r="A40" s="5">
        <v>378.0</v>
      </c>
      <c r="B40" s="6" t="s">
        <v>16</v>
      </c>
      <c r="C40" s="5" t="s">
        <v>130</v>
      </c>
      <c r="D40" s="5"/>
      <c r="E40" s="5" t="s">
        <v>131</v>
      </c>
      <c r="F40" s="6" t="s">
        <v>20</v>
      </c>
      <c r="G40" s="53" t="s">
        <v>20</v>
      </c>
    </row>
    <row r="41" ht="15.0" customHeight="1">
      <c r="A41" s="5">
        <v>383.0</v>
      </c>
      <c r="B41" s="15" t="s">
        <v>20</v>
      </c>
      <c r="C41" s="5" t="s">
        <v>132</v>
      </c>
      <c r="D41" s="5" t="s">
        <v>133</v>
      </c>
      <c r="E41" s="5"/>
      <c r="F41" s="6" t="s">
        <v>20</v>
      </c>
      <c r="G41" s="53" t="s">
        <v>20</v>
      </c>
    </row>
    <row r="42" ht="15.0" customHeight="1">
      <c r="A42" s="5">
        <v>386.0</v>
      </c>
      <c r="B42" s="6" t="s">
        <v>16</v>
      </c>
      <c r="C42" s="5" t="s">
        <v>134</v>
      </c>
      <c r="D42" s="5"/>
      <c r="E42" s="5" t="s">
        <v>135</v>
      </c>
      <c r="F42" s="6" t="s">
        <v>20</v>
      </c>
      <c r="G42" s="53" t="s">
        <v>20</v>
      </c>
    </row>
    <row r="43" ht="15.0" customHeight="1">
      <c r="A43" s="5">
        <v>396.0</v>
      </c>
      <c r="B43" s="6" t="s">
        <v>16</v>
      </c>
      <c r="C43" s="5" t="s">
        <v>137</v>
      </c>
      <c r="D43" s="5"/>
      <c r="E43" s="5" t="s">
        <v>138</v>
      </c>
      <c r="F43" s="6" t="s">
        <v>20</v>
      </c>
      <c r="G43" s="53" t="s">
        <v>20</v>
      </c>
    </row>
    <row r="44" ht="15.0" customHeight="1">
      <c r="A44" s="5">
        <v>409.0</v>
      </c>
      <c r="B44" s="15" t="s">
        <v>20</v>
      </c>
      <c r="C44" s="5" t="s">
        <v>141</v>
      </c>
      <c r="D44" s="5" t="s">
        <v>142</v>
      </c>
      <c r="E44" s="5"/>
      <c r="F44" s="6" t="s">
        <v>20</v>
      </c>
      <c r="G44" s="53" t="s">
        <v>20</v>
      </c>
    </row>
    <row r="45" ht="15.0" customHeight="1">
      <c r="A45" s="5">
        <v>438.0</v>
      </c>
      <c r="B45" s="15" t="s">
        <v>20</v>
      </c>
      <c r="C45" s="5" t="s">
        <v>143</v>
      </c>
      <c r="D45" s="5"/>
      <c r="E45" s="5" t="s">
        <v>144</v>
      </c>
      <c r="F45" s="6" t="s">
        <v>20</v>
      </c>
      <c r="G45" s="53" t="s">
        <v>20</v>
      </c>
    </row>
    <row r="46" ht="15.0" customHeight="1">
      <c r="A46" s="55">
        <v>445.0</v>
      </c>
      <c r="B46" s="58" t="s">
        <v>20</v>
      </c>
      <c r="C46" s="55" t="s">
        <v>306</v>
      </c>
      <c r="D46" s="55" t="s">
        <v>307</v>
      </c>
      <c r="E46" s="55"/>
      <c r="F46" s="56" t="s">
        <v>20</v>
      </c>
      <c r="G46" s="59" t="s">
        <v>18</v>
      </c>
    </row>
    <row r="47" ht="15.0" customHeight="1">
      <c r="A47" s="5">
        <v>451.0</v>
      </c>
      <c r="B47" s="15" t="s">
        <v>20</v>
      </c>
      <c r="C47" s="5" t="s">
        <v>147</v>
      </c>
      <c r="D47" s="5" t="s">
        <v>148</v>
      </c>
      <c r="E47" s="5"/>
      <c r="F47" s="6" t="s">
        <v>20</v>
      </c>
      <c r="G47" s="53" t="s">
        <v>20</v>
      </c>
    </row>
    <row r="48" ht="15.0" customHeight="1">
      <c r="A48" s="55">
        <v>459.0</v>
      </c>
      <c r="B48" s="58" t="s">
        <v>20</v>
      </c>
      <c r="C48" s="55" t="s">
        <v>308</v>
      </c>
      <c r="D48" s="55"/>
      <c r="E48" s="55"/>
      <c r="F48" s="56" t="s">
        <v>20</v>
      </c>
      <c r="G48" s="59" t="s">
        <v>18</v>
      </c>
    </row>
    <row r="49" ht="15.0" customHeight="1">
      <c r="A49" s="5">
        <v>483.0</v>
      </c>
      <c r="B49" s="6" t="s">
        <v>16</v>
      </c>
      <c r="C49" s="5" t="s">
        <v>152</v>
      </c>
      <c r="D49" s="5" t="s">
        <v>154</v>
      </c>
      <c r="E49" s="5" t="s">
        <v>155</v>
      </c>
      <c r="F49" s="6" t="s">
        <v>20</v>
      </c>
      <c r="G49" s="53" t="s">
        <v>20</v>
      </c>
    </row>
    <row r="50" ht="15.0" customHeight="1">
      <c r="A50" s="5">
        <v>484.0</v>
      </c>
      <c r="B50" s="15" t="s">
        <v>20</v>
      </c>
      <c r="C50" s="5" t="s">
        <v>157</v>
      </c>
      <c r="D50" s="5"/>
      <c r="E50" s="5" t="s">
        <v>158</v>
      </c>
      <c r="F50" s="6" t="s">
        <v>20</v>
      </c>
      <c r="G50" s="53" t="s">
        <v>20</v>
      </c>
    </row>
    <row r="51" ht="15.0" customHeight="1">
      <c r="A51" s="6">
        <v>485.0</v>
      </c>
      <c r="B51" s="6" t="s">
        <v>20</v>
      </c>
      <c r="C51" s="25" t="s">
        <v>163</v>
      </c>
      <c r="D51" s="10"/>
      <c r="E51" s="10" t="s">
        <v>166</v>
      </c>
      <c r="F51" s="6" t="s">
        <v>20</v>
      </c>
      <c r="G51" s="53" t="s">
        <v>20</v>
      </c>
    </row>
    <row r="52" ht="15.0" customHeight="1">
      <c r="A52" s="55">
        <v>492.0</v>
      </c>
      <c r="B52" s="58" t="s">
        <v>20</v>
      </c>
      <c r="C52" s="55" t="s">
        <v>309</v>
      </c>
      <c r="D52" s="55" t="s">
        <v>310</v>
      </c>
      <c r="E52" s="55" t="s">
        <v>311</v>
      </c>
      <c r="F52" s="56" t="s">
        <v>20</v>
      </c>
      <c r="G52" s="59" t="s">
        <v>18</v>
      </c>
    </row>
    <row r="53" ht="15.0" customHeight="1">
      <c r="A53" s="55">
        <v>541.0</v>
      </c>
      <c r="B53" s="56" t="s">
        <v>16</v>
      </c>
      <c r="C53" s="55" t="s">
        <v>312</v>
      </c>
      <c r="D53" s="55"/>
      <c r="E53" s="55" t="s">
        <v>313</v>
      </c>
      <c r="F53" s="56" t="s">
        <v>20</v>
      </c>
      <c r="G53" s="59" t="s">
        <v>18</v>
      </c>
    </row>
    <row r="54" ht="15.0" customHeight="1">
      <c r="A54" s="5">
        <v>543.0</v>
      </c>
      <c r="B54" s="15" t="s">
        <v>20</v>
      </c>
      <c r="C54" s="5" t="s">
        <v>168</v>
      </c>
      <c r="D54" s="5"/>
      <c r="E54" s="5" t="s">
        <v>169</v>
      </c>
      <c r="F54" s="6" t="s">
        <v>20</v>
      </c>
      <c r="G54" s="53" t="s">
        <v>20</v>
      </c>
    </row>
    <row r="55" ht="15.0" customHeight="1">
      <c r="A55" s="5">
        <v>548.0</v>
      </c>
      <c r="B55" s="6" t="s">
        <v>16</v>
      </c>
      <c r="C55" s="5" t="s">
        <v>171</v>
      </c>
      <c r="D55" s="5"/>
      <c r="E55" s="5" t="s">
        <v>172</v>
      </c>
      <c r="F55" s="6" t="s">
        <v>20</v>
      </c>
      <c r="G55" s="53" t="s">
        <v>20</v>
      </c>
    </row>
    <row r="56" ht="15.0" customHeight="1">
      <c r="A56" s="5">
        <v>592.0</v>
      </c>
      <c r="B56" s="15" t="s">
        <v>20</v>
      </c>
      <c r="C56" s="5" t="s">
        <v>175</v>
      </c>
      <c r="D56" s="5" t="s">
        <v>176</v>
      </c>
      <c r="E56" s="5"/>
      <c r="F56" s="6" t="s">
        <v>20</v>
      </c>
      <c r="G56" s="53" t="s">
        <v>20</v>
      </c>
    </row>
    <row r="57" ht="15.0" customHeight="1">
      <c r="A57" s="5">
        <v>594.0</v>
      </c>
      <c r="B57" s="15" t="s">
        <v>20</v>
      </c>
      <c r="C57" s="5" t="s">
        <v>178</v>
      </c>
      <c r="D57" s="5" t="s">
        <v>179</v>
      </c>
      <c r="E57" s="5"/>
      <c r="F57" s="6" t="s">
        <v>20</v>
      </c>
      <c r="G57" s="53" t="s">
        <v>20</v>
      </c>
    </row>
    <row r="58" ht="15.0" customHeight="1">
      <c r="A58" s="5">
        <v>598.0</v>
      </c>
      <c r="B58" s="6" t="s">
        <v>16</v>
      </c>
      <c r="C58" s="5" t="s">
        <v>185</v>
      </c>
      <c r="D58" s="5"/>
      <c r="E58" s="5" t="s">
        <v>186</v>
      </c>
      <c r="F58" s="6" t="s">
        <v>20</v>
      </c>
      <c r="G58" s="53" t="s">
        <v>20</v>
      </c>
    </row>
    <row r="59" ht="15.0" customHeight="1">
      <c r="A59" s="5">
        <v>600.0</v>
      </c>
      <c r="B59" s="6" t="s">
        <v>16</v>
      </c>
      <c r="C59" s="5" t="s">
        <v>188</v>
      </c>
      <c r="D59" s="5"/>
      <c r="E59" s="5" t="s">
        <v>189</v>
      </c>
      <c r="F59" s="6" t="s">
        <v>20</v>
      </c>
      <c r="G59" s="53" t="s">
        <v>20</v>
      </c>
    </row>
    <row r="60" ht="15.0" customHeight="1">
      <c r="A60" s="5">
        <v>632.0</v>
      </c>
      <c r="B60" s="15" t="s">
        <v>20</v>
      </c>
      <c r="C60" s="5" t="s">
        <v>190</v>
      </c>
      <c r="D60" s="5"/>
      <c r="E60" s="5" t="s">
        <v>191</v>
      </c>
      <c r="F60" s="6" t="s">
        <v>20</v>
      </c>
      <c r="G60" s="53" t="s">
        <v>20</v>
      </c>
    </row>
    <row r="61" ht="15.0" customHeight="1">
      <c r="A61" s="5">
        <v>642.0</v>
      </c>
      <c r="B61" s="15" t="s">
        <v>20</v>
      </c>
      <c r="C61" s="5" t="s">
        <v>194</v>
      </c>
      <c r="D61" s="5"/>
      <c r="E61" s="5" t="s">
        <v>195</v>
      </c>
      <c r="F61" s="6" t="s">
        <v>20</v>
      </c>
      <c r="G61" s="53" t="s">
        <v>20</v>
      </c>
    </row>
    <row r="62" ht="15.0" customHeight="1">
      <c r="A62" s="5">
        <v>648.0</v>
      </c>
      <c r="B62" s="15" t="s">
        <v>20</v>
      </c>
      <c r="C62" s="5" t="s">
        <v>200</v>
      </c>
      <c r="D62" s="5"/>
      <c r="E62" s="5" t="s">
        <v>201</v>
      </c>
      <c r="F62" s="6" t="s">
        <v>20</v>
      </c>
      <c r="G62" s="53" t="s">
        <v>20</v>
      </c>
    </row>
    <row r="63" ht="15.0" customHeight="1">
      <c r="A63" s="5">
        <v>662.0</v>
      </c>
      <c r="B63" s="6" t="s">
        <v>16</v>
      </c>
      <c r="C63" s="5" t="s">
        <v>202</v>
      </c>
      <c r="D63" s="5" t="s">
        <v>203</v>
      </c>
      <c r="E63" s="5" t="s">
        <v>204</v>
      </c>
      <c r="F63" s="6" t="s">
        <v>20</v>
      </c>
      <c r="G63" s="53" t="s">
        <v>20</v>
      </c>
    </row>
    <row r="64" ht="15.0" customHeight="1">
      <c r="A64" s="55">
        <v>698.0</v>
      </c>
      <c r="B64" s="58" t="s">
        <v>20</v>
      </c>
      <c r="C64" s="55" t="s">
        <v>314</v>
      </c>
      <c r="D64" s="55" t="s">
        <v>315</v>
      </c>
      <c r="E64" s="55"/>
      <c r="F64" s="56" t="s">
        <v>20</v>
      </c>
      <c r="G64" s="59" t="s">
        <v>18</v>
      </c>
    </row>
    <row r="65" ht="15.0" customHeight="1">
      <c r="A65" s="5">
        <v>717.0</v>
      </c>
      <c r="B65" s="6" t="s">
        <v>16</v>
      </c>
      <c r="C65" s="5" t="s">
        <v>206</v>
      </c>
      <c r="D65" s="5"/>
      <c r="E65" s="5" t="s">
        <v>207</v>
      </c>
      <c r="F65" s="6" t="s">
        <v>20</v>
      </c>
      <c r="G65" s="53" t="s">
        <v>20</v>
      </c>
    </row>
    <row r="66" ht="15.0" customHeight="1">
      <c r="A66" s="5">
        <v>722.0</v>
      </c>
      <c r="B66" s="15" t="s">
        <v>20</v>
      </c>
      <c r="C66" s="5" t="s">
        <v>208</v>
      </c>
      <c r="D66" s="5" t="s">
        <v>209</v>
      </c>
      <c r="E66" s="5"/>
      <c r="F66" s="6" t="s">
        <v>20</v>
      </c>
      <c r="G66" s="53" t="s">
        <v>20</v>
      </c>
    </row>
    <row r="67" ht="15.0" customHeight="1">
      <c r="A67" s="55">
        <v>768.0</v>
      </c>
      <c r="B67" s="58" t="s">
        <v>20</v>
      </c>
      <c r="C67" s="55" t="s">
        <v>316</v>
      </c>
      <c r="D67" s="55"/>
      <c r="E67" s="55" t="s">
        <v>317</v>
      </c>
      <c r="F67" s="56" t="s">
        <v>20</v>
      </c>
      <c r="G67" s="59" t="s">
        <v>18</v>
      </c>
    </row>
    <row r="68" ht="15.0" customHeight="1">
      <c r="A68" s="5">
        <v>769.0</v>
      </c>
      <c r="B68" s="15" t="s">
        <v>20</v>
      </c>
      <c r="C68" s="5" t="s">
        <v>212</v>
      </c>
      <c r="D68" s="5" t="s">
        <v>213</v>
      </c>
      <c r="E68" s="5" t="s">
        <v>214</v>
      </c>
      <c r="F68" s="6" t="s">
        <v>20</v>
      </c>
      <c r="G68" s="53" t="s">
        <v>20</v>
      </c>
    </row>
    <row r="69" ht="15.0" customHeight="1">
      <c r="A69" s="5">
        <v>783.0</v>
      </c>
      <c r="B69" s="15" t="s">
        <v>20</v>
      </c>
      <c r="C69" s="5" t="s">
        <v>215</v>
      </c>
      <c r="D69" s="5" t="s">
        <v>216</v>
      </c>
      <c r="E69" s="5"/>
      <c r="F69" s="6" t="s">
        <v>20</v>
      </c>
      <c r="G69" s="53" t="s">
        <v>20</v>
      </c>
    </row>
    <row r="70" ht="15.0" customHeight="1">
      <c r="A70" s="5">
        <v>784.0</v>
      </c>
      <c r="B70" s="15" t="s">
        <v>20</v>
      </c>
      <c r="C70" s="5" t="s">
        <v>217</v>
      </c>
      <c r="D70" s="5" t="s">
        <v>218</v>
      </c>
      <c r="E70" s="5"/>
      <c r="F70" s="6" t="s">
        <v>20</v>
      </c>
      <c r="G70" s="53" t="s">
        <v>20</v>
      </c>
    </row>
    <row r="71" ht="15.0" customHeight="1">
      <c r="A71" s="5">
        <v>836.0</v>
      </c>
      <c r="B71" s="15" t="s">
        <v>20</v>
      </c>
      <c r="C71" s="5" t="s">
        <v>229</v>
      </c>
      <c r="D71" s="5"/>
      <c r="E71" s="5" t="s">
        <v>230</v>
      </c>
      <c r="F71" s="6" t="s">
        <v>20</v>
      </c>
      <c r="G71" s="53" t="s">
        <v>20</v>
      </c>
    </row>
    <row r="72" ht="15.0" customHeight="1">
      <c r="A72" s="55">
        <v>843.0</v>
      </c>
      <c r="B72" s="58" t="s">
        <v>20</v>
      </c>
      <c r="C72" s="55" t="s">
        <v>318</v>
      </c>
      <c r="D72" s="55"/>
      <c r="E72" s="55" t="s">
        <v>319</v>
      </c>
      <c r="F72" s="56" t="s">
        <v>20</v>
      </c>
      <c r="G72" s="59" t="s">
        <v>18</v>
      </c>
    </row>
    <row r="73" ht="15.0" customHeight="1">
      <c r="A73" s="5">
        <v>848.0</v>
      </c>
      <c r="B73" s="15" t="s">
        <v>20</v>
      </c>
      <c r="C73" s="5" t="s">
        <v>233</v>
      </c>
      <c r="D73" s="5"/>
      <c r="E73" s="5" t="s">
        <v>234</v>
      </c>
      <c r="F73" s="6" t="s">
        <v>20</v>
      </c>
      <c r="G73" s="53" t="s">
        <v>20</v>
      </c>
    </row>
    <row r="74" ht="15.0" customHeight="1">
      <c r="A74" s="5">
        <v>849.0</v>
      </c>
      <c r="B74" s="6" t="s">
        <v>16</v>
      </c>
      <c r="C74" s="5" t="s">
        <v>236</v>
      </c>
      <c r="D74" s="5"/>
      <c r="E74" s="5" t="s">
        <v>237</v>
      </c>
      <c r="F74" s="6" t="s">
        <v>20</v>
      </c>
      <c r="G74" s="53" t="s">
        <v>20</v>
      </c>
    </row>
    <row r="75" ht="15.0" customHeight="1">
      <c r="A75" s="5">
        <v>882.0</v>
      </c>
      <c r="B75" s="6" t="s">
        <v>16</v>
      </c>
      <c r="C75" s="5" t="s">
        <v>239</v>
      </c>
      <c r="D75" s="5"/>
      <c r="E75" s="5" t="s">
        <v>240</v>
      </c>
      <c r="F75" s="6" t="s">
        <v>20</v>
      </c>
      <c r="G75" s="53" t="s">
        <v>20</v>
      </c>
    </row>
    <row r="76" ht="15.0" customHeight="1">
      <c r="A76" s="5">
        <v>883.0</v>
      </c>
      <c r="B76" s="15" t="s">
        <v>20</v>
      </c>
      <c r="C76" s="5" t="s">
        <v>241</v>
      </c>
      <c r="D76" s="5"/>
      <c r="E76" s="5"/>
      <c r="F76" s="6" t="s">
        <v>20</v>
      </c>
      <c r="G76" s="53" t="s">
        <v>20</v>
      </c>
    </row>
    <row r="77" ht="15.0" customHeight="1">
      <c r="A77" s="55">
        <v>888.0</v>
      </c>
      <c r="B77" s="58" t="s">
        <v>20</v>
      </c>
      <c r="C77" s="55" t="s">
        <v>320</v>
      </c>
      <c r="D77" s="55"/>
      <c r="E77" s="55" t="s">
        <v>321</v>
      </c>
      <c r="F77" s="56" t="s">
        <v>20</v>
      </c>
      <c r="G77" s="59" t="s">
        <v>44</v>
      </c>
    </row>
    <row r="78" ht="15.0" customHeight="1">
      <c r="A78" s="5">
        <v>892.0</v>
      </c>
      <c r="B78" s="6" t="s">
        <v>16</v>
      </c>
      <c r="C78" s="5" t="s">
        <v>243</v>
      </c>
      <c r="D78" s="5"/>
      <c r="E78" s="5" t="s">
        <v>244</v>
      </c>
      <c r="F78" s="6" t="s">
        <v>20</v>
      </c>
      <c r="G78" s="53" t="s">
        <v>20</v>
      </c>
    </row>
    <row r="79" ht="15.0" customHeight="1">
      <c r="A79" s="55">
        <v>893.0</v>
      </c>
      <c r="B79" s="58" t="s">
        <v>20</v>
      </c>
      <c r="C79" s="55" t="s">
        <v>322</v>
      </c>
      <c r="D79" s="55"/>
      <c r="E79" s="55" t="s">
        <v>323</v>
      </c>
      <c r="F79" s="56" t="s">
        <v>20</v>
      </c>
      <c r="G79" s="59" t="s">
        <v>18</v>
      </c>
    </row>
    <row r="80" ht="15.0" customHeight="1">
      <c r="A80" s="55">
        <v>898.0</v>
      </c>
      <c r="B80" s="58" t="s">
        <v>20</v>
      </c>
      <c r="C80" s="55" t="s">
        <v>324</v>
      </c>
      <c r="D80" s="55" t="s">
        <v>325</v>
      </c>
      <c r="E80" s="55"/>
      <c r="F80" s="56" t="s">
        <v>20</v>
      </c>
      <c r="G80" s="59" t="s">
        <v>18</v>
      </c>
    </row>
    <row r="81" ht="15.0" customHeight="1">
      <c r="A81" s="5">
        <v>904.0</v>
      </c>
      <c r="B81" s="5" t="s">
        <v>20</v>
      </c>
      <c r="C81" s="5" t="s">
        <v>246</v>
      </c>
      <c r="D81" s="5" t="s">
        <v>247</v>
      </c>
      <c r="E81" s="5"/>
      <c r="F81" s="6" t="s">
        <v>20</v>
      </c>
      <c r="G81" s="53" t="s">
        <v>20</v>
      </c>
    </row>
    <row r="82" ht="15.0" customHeight="1">
      <c r="A82" s="55">
        <v>915.0</v>
      </c>
      <c r="B82" s="56" t="s">
        <v>16</v>
      </c>
      <c r="C82" s="55" t="s">
        <v>326</v>
      </c>
      <c r="D82" s="55"/>
      <c r="E82" s="55" t="s">
        <v>327</v>
      </c>
      <c r="F82" s="56" t="s">
        <v>20</v>
      </c>
      <c r="G82" s="59" t="s">
        <v>18</v>
      </c>
    </row>
    <row r="83">
      <c r="A83" s="5"/>
      <c r="B83" s="5"/>
      <c r="C83" s="5"/>
      <c r="D83" s="5"/>
      <c r="E83" s="5"/>
      <c r="F83" s="5"/>
      <c r="G83" s="49"/>
    </row>
    <row r="84">
      <c r="A84" s="5"/>
      <c r="C84" s="31" t="s">
        <v>328</v>
      </c>
      <c r="D84" s="5"/>
      <c r="E84" s="5"/>
      <c r="F84" s="5"/>
      <c r="G84" s="49"/>
    </row>
    <row r="85">
      <c r="A85" s="5"/>
      <c r="C85" s="37" t="s">
        <v>20</v>
      </c>
      <c r="D85" s="5">
        <f>COUNTIF(B:B,"yes")</f>
        <v>43</v>
      </c>
      <c r="E85" s="6"/>
      <c r="F85" s="6"/>
      <c r="G85" s="49"/>
    </row>
    <row r="86">
      <c r="A86" s="5"/>
      <c r="C86" s="37" t="s">
        <v>16</v>
      </c>
      <c r="D86" s="5">
        <f>COUNTIF(B:B,"sci-hub")</f>
        <v>33</v>
      </c>
      <c r="E86" s="6" t="s">
        <v>329</v>
      </c>
      <c r="F86" s="6">
        <v>11.0</v>
      </c>
      <c r="G86" s="49"/>
    </row>
    <row r="87">
      <c r="A87" s="5"/>
      <c r="C87" s="6" t="s">
        <v>273</v>
      </c>
      <c r="D87" s="5">
        <f>COUNTIF(B:B,"NOT AVAILABLE")</f>
        <v>3</v>
      </c>
      <c r="E87" s="6" t="s">
        <v>330</v>
      </c>
      <c r="F87" s="6">
        <v>3.0</v>
      </c>
      <c r="G87" s="49"/>
    </row>
    <row r="88">
      <c r="A88" s="5"/>
      <c r="C88" s="5"/>
      <c r="D88" s="5">
        <f>SUM(D85:D87)</f>
        <v>79</v>
      </c>
      <c r="E88" s="5"/>
      <c r="F88" s="5"/>
      <c r="G88" s="49"/>
    </row>
    <row r="89">
      <c r="A89" s="5"/>
      <c r="C89" s="27" t="s">
        <v>331</v>
      </c>
      <c r="D89">
        <f>COUNTIF(G1:G990,"yes")</f>
        <v>65</v>
      </c>
      <c r="E89" s="6"/>
      <c r="F89" s="6"/>
      <c r="G89" s="49"/>
    </row>
    <row r="90">
      <c r="A90" s="5"/>
      <c r="B90" s="5"/>
      <c r="E90" s="5"/>
      <c r="F90" s="5"/>
      <c r="G90" s="49"/>
    </row>
    <row r="91">
      <c r="A91" s="5"/>
      <c r="B91" s="5"/>
      <c r="E91" s="5"/>
      <c r="F91" s="5"/>
      <c r="G91" s="49"/>
    </row>
    <row r="92">
      <c r="A92" s="5"/>
      <c r="B92" s="5"/>
      <c r="E92" s="5"/>
      <c r="F92" s="5"/>
      <c r="G92" s="49"/>
    </row>
    <row r="93">
      <c r="A93" s="5"/>
      <c r="B93" s="5"/>
      <c r="C93" s="5"/>
      <c r="D93" s="5"/>
      <c r="E93" s="5"/>
      <c r="F93" s="5"/>
      <c r="G93" s="49"/>
    </row>
    <row r="94">
      <c r="A94" s="5"/>
      <c r="B94" s="5"/>
      <c r="C94" s="5"/>
      <c r="D94" s="5"/>
      <c r="E94" s="5"/>
      <c r="F94" s="5"/>
      <c r="G94" s="49"/>
    </row>
    <row r="95">
      <c r="A95" s="5"/>
      <c r="B95" s="5"/>
      <c r="C95" s="5"/>
      <c r="D95" s="5"/>
      <c r="E95" s="5"/>
      <c r="F95" s="5"/>
      <c r="G95" s="49"/>
    </row>
    <row r="96">
      <c r="A96" s="5"/>
      <c r="B96" s="5"/>
      <c r="C96" s="5"/>
      <c r="D96" s="5"/>
      <c r="E96" s="5"/>
      <c r="F96" s="5"/>
      <c r="G96" s="49"/>
    </row>
    <row r="97">
      <c r="A97" s="5"/>
      <c r="B97" s="5"/>
      <c r="C97" s="5"/>
      <c r="D97" s="5"/>
      <c r="E97" s="5"/>
      <c r="F97" s="5"/>
      <c r="G97" s="49"/>
    </row>
    <row r="98">
      <c r="A98" s="5"/>
      <c r="B98" s="5"/>
      <c r="C98" s="5"/>
      <c r="D98" s="5"/>
      <c r="E98" s="5"/>
      <c r="F98" s="5"/>
      <c r="G98" s="49"/>
    </row>
    <row r="99">
      <c r="A99" s="5"/>
      <c r="B99" s="5"/>
      <c r="C99" s="5"/>
      <c r="D99" s="5"/>
      <c r="E99" s="5"/>
      <c r="F99" s="5"/>
      <c r="G99" s="49"/>
    </row>
    <row r="100">
      <c r="A100" s="5"/>
      <c r="B100" s="5"/>
      <c r="C100" s="5"/>
      <c r="D100" s="5"/>
      <c r="E100" s="5"/>
      <c r="F100" s="5"/>
      <c r="G100" s="49"/>
    </row>
    <row r="101">
      <c r="A101" s="5"/>
      <c r="B101" s="5"/>
      <c r="C101" s="5"/>
      <c r="D101" s="5"/>
      <c r="E101" s="5"/>
      <c r="F101" s="5"/>
      <c r="G101" s="49"/>
    </row>
    <row r="102">
      <c r="A102" s="5"/>
      <c r="B102" s="5"/>
      <c r="C102" s="5"/>
      <c r="D102" s="5"/>
      <c r="E102" s="5"/>
      <c r="F102" s="5"/>
      <c r="G102" s="49"/>
    </row>
    <row r="103">
      <c r="A103" s="5"/>
      <c r="B103" s="5"/>
      <c r="C103" s="5"/>
      <c r="D103" s="5"/>
      <c r="E103" s="5"/>
      <c r="F103" s="5"/>
      <c r="G103" s="49"/>
    </row>
    <row r="104">
      <c r="A104" s="5"/>
      <c r="B104" s="5"/>
      <c r="C104" s="5"/>
      <c r="D104" s="5"/>
      <c r="E104" s="5"/>
      <c r="F104" s="5"/>
      <c r="G104" s="49"/>
    </row>
    <row r="105">
      <c r="A105" s="5"/>
      <c r="B105" s="5"/>
      <c r="C105" s="5"/>
      <c r="D105" s="5"/>
      <c r="E105" s="5"/>
      <c r="F105" s="5"/>
      <c r="G105" s="49"/>
    </row>
    <row r="106">
      <c r="A106" s="5"/>
      <c r="B106" s="5"/>
      <c r="C106" s="5"/>
      <c r="D106" s="5"/>
      <c r="E106" s="5"/>
      <c r="F106" s="5"/>
      <c r="G106" s="49"/>
    </row>
    <row r="107">
      <c r="A107" s="5"/>
      <c r="B107" s="5"/>
      <c r="C107" s="5"/>
      <c r="D107" s="5"/>
      <c r="E107" s="5"/>
      <c r="F107" s="5"/>
      <c r="G107" s="49"/>
    </row>
    <row r="108">
      <c r="A108" s="5"/>
      <c r="B108" s="5"/>
      <c r="C108" s="5"/>
      <c r="D108" s="5"/>
      <c r="E108" s="5"/>
      <c r="F108" s="5"/>
      <c r="G108" s="49"/>
    </row>
    <row r="109">
      <c r="A109" s="5"/>
      <c r="B109" s="5"/>
      <c r="C109" s="5"/>
      <c r="D109" s="5"/>
      <c r="E109" s="5"/>
      <c r="F109" s="5"/>
      <c r="G109" s="49"/>
    </row>
    <row r="110">
      <c r="A110" s="5"/>
      <c r="B110" s="5"/>
      <c r="C110" s="5"/>
      <c r="D110" s="5"/>
      <c r="E110" s="5"/>
      <c r="F110" s="5"/>
      <c r="G110" s="49"/>
    </row>
    <row r="111">
      <c r="A111" s="5"/>
      <c r="B111" s="5"/>
      <c r="C111" s="5"/>
      <c r="D111" s="5"/>
      <c r="E111" s="5"/>
      <c r="F111" s="5"/>
      <c r="G111" s="49"/>
    </row>
    <row r="112">
      <c r="A112" s="5"/>
      <c r="B112" s="5"/>
      <c r="C112" s="5"/>
      <c r="D112" s="5"/>
      <c r="E112" s="5"/>
      <c r="F112" s="5"/>
      <c r="G112" s="49"/>
    </row>
    <row r="113">
      <c r="A113" s="5"/>
      <c r="B113" s="5"/>
      <c r="C113" s="5"/>
      <c r="D113" s="5"/>
      <c r="E113" s="5"/>
      <c r="F113" s="5"/>
      <c r="G113" s="49"/>
    </row>
    <row r="114">
      <c r="A114" s="5"/>
      <c r="B114" s="5"/>
      <c r="C114" s="5"/>
      <c r="D114" s="5"/>
      <c r="E114" s="5"/>
      <c r="F114" s="5"/>
      <c r="G114" s="49"/>
    </row>
    <row r="115">
      <c r="A115" s="5"/>
      <c r="B115" s="5"/>
      <c r="C115" s="5"/>
      <c r="D115" s="5"/>
      <c r="E115" s="5"/>
      <c r="F115" s="5"/>
      <c r="G115" s="49"/>
    </row>
    <row r="116">
      <c r="A116" s="5"/>
      <c r="B116" s="5"/>
      <c r="C116" s="5"/>
      <c r="D116" s="5"/>
      <c r="E116" s="5"/>
      <c r="F116" s="5"/>
      <c r="G116" s="49"/>
    </row>
    <row r="117">
      <c r="A117" s="5"/>
      <c r="B117" s="5"/>
      <c r="C117" s="5"/>
      <c r="D117" s="5"/>
      <c r="E117" s="5"/>
      <c r="F117" s="5"/>
      <c r="G117" s="49"/>
    </row>
    <row r="118">
      <c r="A118" s="5"/>
      <c r="B118" s="5"/>
      <c r="C118" s="5"/>
      <c r="D118" s="5"/>
      <c r="E118" s="5"/>
      <c r="F118" s="5"/>
      <c r="G118" s="49"/>
    </row>
    <row r="119">
      <c r="A119" s="5"/>
      <c r="B119" s="5"/>
      <c r="C119" s="5"/>
      <c r="D119" s="5"/>
      <c r="E119" s="5"/>
      <c r="F119" s="5"/>
      <c r="G119" s="49"/>
    </row>
    <row r="120">
      <c r="A120" s="5"/>
      <c r="B120" s="5"/>
      <c r="C120" s="5"/>
      <c r="D120" s="5"/>
      <c r="E120" s="5"/>
      <c r="F120" s="5"/>
      <c r="G120" s="49"/>
    </row>
    <row r="121">
      <c r="A121" s="5"/>
      <c r="B121" s="5"/>
      <c r="C121" s="5"/>
      <c r="D121" s="5"/>
      <c r="E121" s="5"/>
      <c r="F121" s="5"/>
      <c r="G121" s="49"/>
    </row>
    <row r="122">
      <c r="A122" s="5"/>
      <c r="B122" s="5"/>
      <c r="C122" s="5"/>
      <c r="D122" s="5"/>
      <c r="E122" s="5"/>
      <c r="F122" s="5"/>
      <c r="G122" s="49"/>
    </row>
    <row r="123">
      <c r="A123" s="5"/>
      <c r="B123" s="5"/>
      <c r="C123" s="5"/>
      <c r="D123" s="5"/>
      <c r="E123" s="5"/>
      <c r="F123" s="5"/>
      <c r="G123" s="49"/>
    </row>
    <row r="124">
      <c r="A124" s="5"/>
      <c r="B124" s="5"/>
      <c r="C124" s="5"/>
      <c r="D124" s="5"/>
      <c r="E124" s="5"/>
      <c r="F124" s="5"/>
      <c r="G124" s="49"/>
    </row>
    <row r="125">
      <c r="A125" s="5"/>
      <c r="B125" s="5"/>
      <c r="C125" s="5"/>
      <c r="D125" s="5"/>
      <c r="E125" s="5"/>
      <c r="F125" s="5"/>
      <c r="G125" s="49"/>
    </row>
    <row r="126">
      <c r="A126" s="5"/>
      <c r="B126" s="5"/>
      <c r="C126" s="5"/>
      <c r="D126" s="5"/>
      <c r="E126" s="5"/>
      <c r="F126" s="5"/>
      <c r="G126" s="49"/>
    </row>
    <row r="127">
      <c r="A127" s="5"/>
      <c r="B127" s="5"/>
      <c r="C127" s="5"/>
      <c r="D127" s="5"/>
      <c r="E127" s="5"/>
      <c r="F127" s="5"/>
      <c r="G127" s="49"/>
    </row>
    <row r="128">
      <c r="A128" s="5"/>
      <c r="B128" s="5"/>
      <c r="C128" s="5"/>
      <c r="D128" s="5"/>
      <c r="E128" s="5"/>
      <c r="F128" s="5"/>
      <c r="G128" s="49"/>
    </row>
    <row r="129">
      <c r="A129" s="5"/>
      <c r="B129" s="5"/>
      <c r="C129" s="5"/>
      <c r="D129" s="5"/>
      <c r="E129" s="5"/>
      <c r="F129" s="5"/>
      <c r="G129" s="49"/>
    </row>
    <row r="130">
      <c r="A130" s="5"/>
      <c r="B130" s="5"/>
      <c r="C130" s="5"/>
      <c r="D130" s="5"/>
      <c r="E130" s="5"/>
      <c r="F130" s="5"/>
      <c r="G130" s="49"/>
    </row>
    <row r="131">
      <c r="A131" s="5"/>
      <c r="B131" s="5"/>
      <c r="C131" s="5"/>
      <c r="D131" s="5"/>
      <c r="E131" s="5"/>
      <c r="F131" s="5"/>
      <c r="G131" s="49"/>
    </row>
    <row r="132">
      <c r="A132" s="5"/>
      <c r="B132" s="5"/>
      <c r="C132" s="5"/>
      <c r="D132" s="5"/>
      <c r="E132" s="5"/>
      <c r="F132" s="5"/>
      <c r="G132" s="49"/>
    </row>
    <row r="133">
      <c r="A133" s="5"/>
      <c r="B133" s="5"/>
      <c r="C133" s="5"/>
      <c r="D133" s="5"/>
      <c r="E133" s="5"/>
      <c r="F133" s="5"/>
      <c r="G133" s="49"/>
    </row>
    <row r="134">
      <c r="A134" s="5"/>
      <c r="B134" s="5"/>
      <c r="C134" s="5"/>
      <c r="D134" s="5"/>
      <c r="E134" s="5"/>
      <c r="F134" s="5"/>
      <c r="G134" s="49"/>
    </row>
    <row r="135">
      <c r="A135" s="5"/>
      <c r="B135" s="5"/>
      <c r="C135" s="5"/>
      <c r="D135" s="5"/>
      <c r="E135" s="5"/>
      <c r="F135" s="5"/>
      <c r="G135" s="49"/>
    </row>
    <row r="136">
      <c r="A136" s="5"/>
      <c r="B136" s="5"/>
      <c r="C136" s="5"/>
      <c r="D136" s="5"/>
      <c r="E136" s="5"/>
      <c r="F136" s="5"/>
      <c r="G136" s="49"/>
    </row>
    <row r="137">
      <c r="A137" s="5"/>
      <c r="B137" s="5"/>
      <c r="C137" s="5"/>
      <c r="D137" s="5"/>
      <c r="E137" s="5"/>
      <c r="F137" s="5"/>
      <c r="G137" s="49"/>
    </row>
    <row r="138">
      <c r="A138" s="5"/>
      <c r="B138" s="5"/>
      <c r="C138" s="5"/>
      <c r="D138" s="5"/>
      <c r="E138" s="5"/>
      <c r="F138" s="5"/>
      <c r="G138" s="49"/>
    </row>
    <row r="139">
      <c r="A139" s="5"/>
      <c r="B139" s="5"/>
      <c r="C139" s="5"/>
      <c r="D139" s="5"/>
      <c r="E139" s="5"/>
      <c r="F139" s="5"/>
      <c r="G139" s="49"/>
    </row>
    <row r="140">
      <c r="A140" s="5"/>
      <c r="B140" s="5"/>
      <c r="C140" s="5"/>
      <c r="D140" s="5"/>
      <c r="E140" s="5"/>
      <c r="F140" s="5"/>
      <c r="G140" s="49"/>
    </row>
    <row r="141">
      <c r="A141" s="5"/>
      <c r="B141" s="5"/>
      <c r="C141" s="5"/>
      <c r="D141" s="5"/>
      <c r="E141" s="5"/>
      <c r="F141" s="5"/>
      <c r="G141" s="49"/>
    </row>
    <row r="142">
      <c r="A142" s="5"/>
      <c r="B142" s="5"/>
      <c r="C142" s="5"/>
      <c r="D142" s="5"/>
      <c r="E142" s="5"/>
      <c r="F142" s="5"/>
      <c r="G142" s="49"/>
    </row>
    <row r="143">
      <c r="A143" s="5"/>
      <c r="B143" s="5"/>
      <c r="C143" s="5"/>
      <c r="D143" s="5"/>
      <c r="E143" s="5"/>
      <c r="F143" s="5"/>
      <c r="G143" s="49"/>
    </row>
    <row r="144">
      <c r="A144" s="5"/>
      <c r="B144" s="5"/>
      <c r="C144" s="5"/>
      <c r="D144" s="5"/>
      <c r="E144" s="5"/>
      <c r="F144" s="5"/>
      <c r="G144" s="49"/>
    </row>
    <row r="145">
      <c r="A145" s="5"/>
      <c r="B145" s="5"/>
      <c r="C145" s="5"/>
      <c r="D145" s="5"/>
      <c r="E145" s="5"/>
      <c r="F145" s="5"/>
      <c r="G145" s="49"/>
    </row>
    <row r="146">
      <c r="A146" s="5"/>
      <c r="B146" s="5"/>
      <c r="C146" s="5"/>
      <c r="D146" s="5"/>
      <c r="E146" s="5"/>
      <c r="F146" s="5"/>
      <c r="G146" s="49"/>
    </row>
    <row r="147">
      <c r="A147" s="5"/>
      <c r="B147" s="5"/>
      <c r="C147" s="5"/>
      <c r="D147" s="5"/>
      <c r="E147" s="5"/>
      <c r="F147" s="5"/>
      <c r="G147" s="49"/>
    </row>
    <row r="148">
      <c r="A148" s="5"/>
      <c r="B148" s="5"/>
      <c r="C148" s="5"/>
      <c r="D148" s="5"/>
      <c r="E148" s="5"/>
      <c r="F148" s="5"/>
      <c r="G148" s="49"/>
    </row>
    <row r="149">
      <c r="A149" s="5"/>
      <c r="B149" s="5"/>
      <c r="C149" s="5"/>
      <c r="D149" s="5"/>
      <c r="E149" s="5"/>
      <c r="F149" s="5"/>
      <c r="G149" s="49"/>
    </row>
    <row r="150">
      <c r="A150" s="5"/>
      <c r="B150" s="5"/>
      <c r="C150" s="5"/>
      <c r="D150" s="5"/>
      <c r="E150" s="5"/>
      <c r="F150" s="5"/>
      <c r="G150" s="49"/>
    </row>
    <row r="151">
      <c r="A151" s="5"/>
      <c r="B151" s="5"/>
      <c r="C151" s="5"/>
      <c r="D151" s="5"/>
      <c r="E151" s="5"/>
      <c r="F151" s="5"/>
      <c r="G151" s="49"/>
    </row>
    <row r="152">
      <c r="A152" s="5"/>
      <c r="B152" s="5"/>
      <c r="C152" s="5"/>
      <c r="D152" s="5"/>
      <c r="E152" s="5"/>
      <c r="F152" s="5"/>
      <c r="G152" s="49"/>
    </row>
    <row r="153">
      <c r="A153" s="5"/>
      <c r="B153" s="5"/>
      <c r="C153" s="5"/>
      <c r="D153" s="5"/>
      <c r="E153" s="5"/>
      <c r="F153" s="5"/>
      <c r="G153" s="49"/>
    </row>
    <row r="154">
      <c r="A154" s="5"/>
      <c r="B154" s="5"/>
      <c r="C154" s="5"/>
      <c r="D154" s="5"/>
      <c r="E154" s="5"/>
      <c r="F154" s="5"/>
      <c r="G154" s="49"/>
    </row>
    <row r="155">
      <c r="A155" s="5"/>
      <c r="B155" s="5"/>
      <c r="C155" s="5"/>
      <c r="D155" s="5"/>
      <c r="E155" s="5"/>
      <c r="F155" s="5"/>
      <c r="G155" s="49"/>
    </row>
    <row r="156">
      <c r="A156" s="5"/>
      <c r="B156" s="5"/>
      <c r="C156" s="5"/>
      <c r="D156" s="5"/>
      <c r="E156" s="5"/>
      <c r="F156" s="5"/>
      <c r="G156" s="49"/>
    </row>
    <row r="157">
      <c r="A157" s="5"/>
      <c r="B157" s="5"/>
      <c r="C157" s="5"/>
      <c r="D157" s="5"/>
      <c r="E157" s="5"/>
      <c r="F157" s="5"/>
      <c r="G157" s="49"/>
    </row>
    <row r="158">
      <c r="A158" s="5"/>
      <c r="B158" s="5"/>
      <c r="C158" s="5"/>
      <c r="D158" s="5"/>
      <c r="E158" s="5"/>
      <c r="F158" s="5"/>
      <c r="G158" s="49"/>
    </row>
    <row r="159">
      <c r="A159" s="5"/>
      <c r="B159" s="5"/>
      <c r="C159" s="5"/>
      <c r="D159" s="5"/>
      <c r="E159" s="5"/>
      <c r="F159" s="5"/>
      <c r="G159" s="49"/>
    </row>
    <row r="160">
      <c r="A160" s="5"/>
      <c r="B160" s="5"/>
      <c r="C160" s="5"/>
      <c r="D160" s="5"/>
      <c r="E160" s="5"/>
      <c r="F160" s="5"/>
      <c r="G160" s="49"/>
    </row>
    <row r="161">
      <c r="A161" s="5"/>
      <c r="B161" s="5"/>
      <c r="C161" s="5"/>
      <c r="D161" s="5"/>
      <c r="E161" s="5"/>
      <c r="F161" s="5"/>
      <c r="G161" s="49"/>
    </row>
    <row r="162">
      <c r="A162" s="5"/>
      <c r="B162" s="5"/>
      <c r="C162" s="5"/>
      <c r="D162" s="5"/>
      <c r="E162" s="5"/>
      <c r="F162" s="5"/>
      <c r="G162" s="49"/>
    </row>
    <row r="163">
      <c r="A163" s="5"/>
      <c r="B163" s="5"/>
      <c r="C163" s="5"/>
      <c r="D163" s="5"/>
      <c r="E163" s="5"/>
      <c r="F163" s="5"/>
      <c r="G163" s="49"/>
    </row>
    <row r="164">
      <c r="A164" s="5"/>
      <c r="B164" s="5"/>
      <c r="C164" s="5"/>
      <c r="D164" s="5"/>
      <c r="E164" s="5"/>
      <c r="F164" s="5"/>
      <c r="G164" s="49"/>
    </row>
    <row r="165">
      <c r="A165" s="5"/>
      <c r="B165" s="5"/>
      <c r="C165" s="5"/>
      <c r="D165" s="5"/>
      <c r="E165" s="5"/>
      <c r="F165" s="5"/>
      <c r="G165" s="49"/>
    </row>
    <row r="166">
      <c r="A166" s="5"/>
      <c r="B166" s="5"/>
      <c r="C166" s="5"/>
      <c r="D166" s="5"/>
      <c r="E166" s="5"/>
      <c r="F166" s="5"/>
      <c r="G166" s="49"/>
    </row>
    <row r="167">
      <c r="A167" s="5"/>
      <c r="B167" s="5"/>
      <c r="C167" s="5"/>
      <c r="D167" s="5"/>
      <c r="E167" s="5"/>
      <c r="F167" s="5"/>
      <c r="G167" s="49"/>
    </row>
    <row r="168">
      <c r="A168" s="5"/>
      <c r="B168" s="5"/>
      <c r="C168" s="5"/>
      <c r="D168" s="5"/>
      <c r="E168" s="5"/>
      <c r="F168" s="5"/>
      <c r="G168" s="49"/>
    </row>
    <row r="169">
      <c r="A169" s="5"/>
      <c r="B169" s="5"/>
      <c r="C169" s="5"/>
      <c r="D169" s="5"/>
      <c r="E169" s="5"/>
      <c r="F169" s="5"/>
      <c r="G169" s="49"/>
    </row>
    <row r="170">
      <c r="A170" s="5"/>
      <c r="B170" s="5"/>
      <c r="C170" s="5"/>
      <c r="D170" s="5"/>
      <c r="E170" s="5"/>
      <c r="F170" s="5"/>
      <c r="G170" s="49"/>
    </row>
    <row r="171">
      <c r="A171" s="5"/>
      <c r="B171" s="5"/>
      <c r="C171" s="5"/>
      <c r="D171" s="5"/>
      <c r="E171" s="5"/>
      <c r="F171" s="5"/>
      <c r="G171" s="49"/>
    </row>
    <row r="172">
      <c r="A172" s="5"/>
      <c r="B172" s="5"/>
      <c r="C172" s="5"/>
      <c r="D172" s="5"/>
      <c r="E172" s="5"/>
      <c r="F172" s="5"/>
      <c r="G172" s="49"/>
    </row>
    <row r="173">
      <c r="A173" s="5"/>
      <c r="B173" s="5"/>
      <c r="C173" s="5"/>
      <c r="D173" s="5"/>
      <c r="E173" s="5"/>
      <c r="F173" s="5"/>
      <c r="G173" s="49"/>
    </row>
    <row r="174">
      <c r="A174" s="5"/>
      <c r="B174" s="5"/>
      <c r="C174" s="5"/>
      <c r="D174" s="5"/>
      <c r="E174" s="5"/>
      <c r="F174" s="5"/>
      <c r="G174" s="49"/>
    </row>
    <row r="175">
      <c r="A175" s="5"/>
      <c r="B175" s="5"/>
      <c r="C175" s="5"/>
      <c r="D175" s="5"/>
      <c r="E175" s="5"/>
      <c r="F175" s="5"/>
      <c r="G175" s="49"/>
    </row>
    <row r="176">
      <c r="A176" s="5"/>
      <c r="B176" s="5"/>
      <c r="C176" s="5"/>
      <c r="D176" s="5"/>
      <c r="E176" s="5"/>
      <c r="F176" s="5"/>
      <c r="G176" s="49"/>
    </row>
    <row r="177">
      <c r="A177" s="5"/>
      <c r="B177" s="5"/>
      <c r="C177" s="5"/>
      <c r="D177" s="5"/>
      <c r="E177" s="5"/>
      <c r="F177" s="5"/>
      <c r="G177" s="49"/>
    </row>
    <row r="178">
      <c r="A178" s="5"/>
      <c r="B178" s="5"/>
      <c r="C178" s="5"/>
      <c r="D178" s="5"/>
      <c r="E178" s="5"/>
      <c r="F178" s="5"/>
      <c r="G178" s="49"/>
    </row>
    <row r="179">
      <c r="A179" s="5"/>
      <c r="B179" s="5"/>
      <c r="C179" s="5"/>
      <c r="D179" s="5"/>
      <c r="E179" s="5"/>
      <c r="F179" s="5"/>
      <c r="G179" s="49"/>
    </row>
    <row r="180">
      <c r="A180" s="5"/>
      <c r="B180" s="5"/>
      <c r="C180" s="5"/>
      <c r="D180" s="5"/>
      <c r="E180" s="5"/>
      <c r="F180" s="5"/>
      <c r="G180" s="49"/>
    </row>
    <row r="181">
      <c r="A181" s="5"/>
      <c r="B181" s="5"/>
      <c r="C181" s="5"/>
      <c r="D181" s="5"/>
      <c r="E181" s="5"/>
      <c r="F181" s="5"/>
      <c r="G181" s="49"/>
    </row>
    <row r="182">
      <c r="A182" s="5"/>
      <c r="B182" s="5"/>
      <c r="C182" s="5"/>
      <c r="D182" s="5"/>
      <c r="E182" s="5"/>
      <c r="F182" s="5"/>
      <c r="G182" s="49"/>
    </row>
    <row r="183">
      <c r="A183" s="5"/>
      <c r="B183" s="5"/>
      <c r="C183" s="5"/>
      <c r="D183" s="5"/>
      <c r="E183" s="5"/>
      <c r="F183" s="5"/>
      <c r="G183" s="49"/>
    </row>
    <row r="184">
      <c r="A184" s="5"/>
      <c r="B184" s="5"/>
      <c r="C184" s="5"/>
      <c r="D184" s="5"/>
      <c r="E184" s="5"/>
      <c r="F184" s="5"/>
      <c r="G184" s="49"/>
    </row>
    <row r="185">
      <c r="A185" s="5"/>
      <c r="B185" s="5"/>
      <c r="C185" s="5"/>
      <c r="D185" s="5"/>
      <c r="E185" s="5"/>
      <c r="F185" s="5"/>
      <c r="G185" s="49"/>
    </row>
    <row r="186">
      <c r="A186" s="5"/>
      <c r="B186" s="5"/>
      <c r="C186" s="5"/>
      <c r="D186" s="5"/>
      <c r="E186" s="5"/>
      <c r="F186" s="5"/>
      <c r="G186" s="49"/>
    </row>
    <row r="187">
      <c r="A187" s="5"/>
      <c r="B187" s="5"/>
      <c r="C187" s="5"/>
      <c r="D187" s="5"/>
      <c r="E187" s="5"/>
      <c r="F187" s="5"/>
      <c r="G187" s="49"/>
    </row>
    <row r="188">
      <c r="A188" s="5"/>
      <c r="B188" s="5"/>
      <c r="C188" s="5"/>
      <c r="D188" s="5"/>
      <c r="E188" s="5"/>
      <c r="F188" s="5"/>
      <c r="G188" s="49"/>
    </row>
    <row r="189">
      <c r="A189" s="5"/>
      <c r="B189" s="5"/>
      <c r="C189" s="5"/>
      <c r="D189" s="5"/>
      <c r="E189" s="5"/>
      <c r="F189" s="5"/>
      <c r="G189" s="49"/>
    </row>
    <row r="190">
      <c r="A190" s="5"/>
      <c r="B190" s="5"/>
      <c r="C190" s="5"/>
      <c r="D190" s="5"/>
      <c r="E190" s="5"/>
      <c r="F190" s="5"/>
      <c r="G190" s="49"/>
    </row>
    <row r="191">
      <c r="A191" s="5"/>
      <c r="B191" s="5"/>
      <c r="C191" s="5"/>
      <c r="D191" s="5"/>
      <c r="E191" s="5"/>
      <c r="F191" s="5"/>
      <c r="G191" s="49"/>
    </row>
    <row r="192">
      <c r="A192" s="5"/>
      <c r="B192" s="5"/>
      <c r="C192" s="5"/>
      <c r="D192" s="5"/>
      <c r="E192" s="5"/>
      <c r="F192" s="5"/>
      <c r="G192" s="49"/>
    </row>
    <row r="193">
      <c r="A193" s="5"/>
      <c r="B193" s="5"/>
      <c r="C193" s="5"/>
      <c r="D193" s="5"/>
      <c r="E193" s="5"/>
      <c r="F193" s="5"/>
      <c r="G193" s="49"/>
    </row>
    <row r="194">
      <c r="A194" s="5"/>
      <c r="B194" s="5"/>
      <c r="C194" s="5"/>
      <c r="D194" s="5"/>
      <c r="E194" s="5"/>
      <c r="F194" s="5"/>
      <c r="G194" s="49"/>
    </row>
    <row r="195">
      <c r="A195" s="5"/>
      <c r="B195" s="5"/>
      <c r="C195" s="5"/>
      <c r="D195" s="5"/>
      <c r="E195" s="5"/>
      <c r="F195" s="5"/>
      <c r="G195" s="49"/>
    </row>
    <row r="196">
      <c r="A196" s="5"/>
      <c r="B196" s="5"/>
      <c r="C196" s="5"/>
      <c r="D196" s="5"/>
      <c r="E196" s="5"/>
      <c r="F196" s="5"/>
      <c r="G196" s="49"/>
    </row>
    <row r="197">
      <c r="A197" s="5"/>
      <c r="B197" s="5"/>
      <c r="C197" s="5"/>
      <c r="D197" s="5"/>
      <c r="E197" s="5"/>
      <c r="F197" s="5"/>
      <c r="G197" s="49"/>
    </row>
    <row r="198">
      <c r="A198" s="5"/>
      <c r="B198" s="5"/>
      <c r="C198" s="5"/>
      <c r="D198" s="5"/>
      <c r="E198" s="5"/>
      <c r="F198" s="5"/>
      <c r="G198" s="49"/>
    </row>
    <row r="199">
      <c r="A199" s="5"/>
      <c r="B199" s="5"/>
      <c r="C199" s="5"/>
      <c r="D199" s="5"/>
      <c r="E199" s="5"/>
      <c r="F199" s="5"/>
      <c r="G199" s="49"/>
    </row>
    <row r="200">
      <c r="A200" s="5"/>
      <c r="B200" s="5"/>
      <c r="C200" s="5"/>
      <c r="D200" s="5"/>
      <c r="E200" s="5"/>
      <c r="F200" s="5"/>
      <c r="G200" s="49"/>
    </row>
    <row r="201">
      <c r="A201" s="5"/>
      <c r="B201" s="5"/>
      <c r="C201" s="5"/>
      <c r="D201" s="5"/>
      <c r="E201" s="5"/>
      <c r="F201" s="5"/>
      <c r="G201" s="49"/>
    </row>
    <row r="202">
      <c r="A202" s="5"/>
      <c r="B202" s="5"/>
      <c r="C202" s="5"/>
      <c r="D202" s="5"/>
      <c r="E202" s="5"/>
      <c r="F202" s="5"/>
      <c r="G202" s="49"/>
    </row>
    <row r="203">
      <c r="A203" s="5"/>
      <c r="B203" s="5"/>
      <c r="C203" s="5"/>
      <c r="D203" s="5"/>
      <c r="E203" s="5"/>
      <c r="F203" s="5"/>
      <c r="G203" s="49"/>
    </row>
    <row r="204">
      <c r="A204" s="5"/>
      <c r="B204" s="5"/>
      <c r="C204" s="5"/>
      <c r="D204" s="5"/>
      <c r="E204" s="5"/>
      <c r="F204" s="5"/>
      <c r="G204" s="49"/>
    </row>
    <row r="205">
      <c r="A205" s="5"/>
      <c r="B205" s="5"/>
      <c r="C205" s="5"/>
      <c r="D205" s="5"/>
      <c r="E205" s="5"/>
      <c r="F205" s="5"/>
      <c r="G205" s="49"/>
    </row>
    <row r="206">
      <c r="A206" s="5"/>
      <c r="B206" s="5"/>
      <c r="C206" s="5"/>
      <c r="D206" s="5"/>
      <c r="E206" s="5"/>
      <c r="F206" s="5"/>
      <c r="G206" s="49"/>
    </row>
    <row r="207">
      <c r="A207" s="5"/>
      <c r="B207" s="5"/>
      <c r="C207" s="5"/>
      <c r="D207" s="5"/>
      <c r="E207" s="5"/>
      <c r="F207" s="5"/>
      <c r="G207" s="49"/>
    </row>
    <row r="208">
      <c r="A208" s="5"/>
      <c r="B208" s="5"/>
      <c r="C208" s="5"/>
      <c r="D208" s="5"/>
      <c r="E208" s="5"/>
      <c r="F208" s="5"/>
      <c r="G208" s="49"/>
    </row>
    <row r="209">
      <c r="A209" s="5"/>
      <c r="B209" s="5"/>
      <c r="C209" s="5"/>
      <c r="D209" s="5"/>
      <c r="E209" s="5"/>
      <c r="F209" s="5"/>
      <c r="G209" s="49"/>
    </row>
    <row r="210">
      <c r="A210" s="5"/>
      <c r="B210" s="5"/>
      <c r="C210" s="5"/>
      <c r="D210" s="5"/>
      <c r="E210" s="5"/>
      <c r="F210" s="5"/>
      <c r="G210" s="49"/>
    </row>
    <row r="211">
      <c r="A211" s="5"/>
      <c r="B211" s="5"/>
      <c r="C211" s="5"/>
      <c r="D211" s="5"/>
      <c r="E211" s="5"/>
      <c r="F211" s="5"/>
      <c r="G211" s="49"/>
    </row>
    <row r="212">
      <c r="A212" s="5"/>
      <c r="B212" s="5"/>
      <c r="C212" s="5"/>
      <c r="D212" s="5"/>
      <c r="E212" s="5"/>
      <c r="F212" s="5"/>
      <c r="G212" s="49"/>
    </row>
    <row r="213">
      <c r="A213" s="5"/>
      <c r="B213" s="5"/>
      <c r="C213" s="5"/>
      <c r="D213" s="5"/>
      <c r="E213" s="5"/>
      <c r="F213" s="5"/>
      <c r="G213" s="49"/>
    </row>
    <row r="214">
      <c r="A214" s="5"/>
      <c r="B214" s="5"/>
      <c r="C214" s="5"/>
      <c r="D214" s="5"/>
      <c r="E214" s="5"/>
      <c r="F214" s="5"/>
      <c r="G214" s="49"/>
    </row>
    <row r="215">
      <c r="A215" s="5"/>
      <c r="B215" s="5"/>
      <c r="C215" s="5"/>
      <c r="D215" s="5"/>
      <c r="E215" s="5"/>
      <c r="F215" s="5"/>
      <c r="G215" s="49"/>
    </row>
    <row r="216">
      <c r="A216" s="5"/>
      <c r="B216" s="5"/>
      <c r="C216" s="5"/>
      <c r="D216" s="5"/>
      <c r="E216" s="5"/>
      <c r="F216" s="5"/>
      <c r="G216" s="49"/>
    </row>
    <row r="217">
      <c r="A217" s="5"/>
      <c r="B217" s="5"/>
      <c r="C217" s="5"/>
      <c r="D217" s="5"/>
      <c r="E217" s="5"/>
      <c r="F217" s="5"/>
      <c r="G217" s="49"/>
    </row>
    <row r="218">
      <c r="A218" s="5"/>
      <c r="B218" s="5"/>
      <c r="C218" s="5"/>
      <c r="D218" s="5"/>
      <c r="E218" s="5"/>
      <c r="F218" s="5"/>
      <c r="G218" s="49"/>
    </row>
    <row r="219">
      <c r="A219" s="5"/>
      <c r="B219" s="5"/>
      <c r="C219" s="5"/>
      <c r="D219" s="5"/>
      <c r="E219" s="5"/>
      <c r="F219" s="5"/>
      <c r="G219" s="49"/>
    </row>
    <row r="220">
      <c r="A220" s="5"/>
      <c r="B220" s="5"/>
      <c r="C220" s="5"/>
      <c r="D220" s="5"/>
      <c r="E220" s="5"/>
      <c r="F220" s="5"/>
      <c r="G220" s="49"/>
    </row>
    <row r="221">
      <c r="A221" s="5"/>
      <c r="B221" s="5"/>
      <c r="C221" s="5"/>
      <c r="D221" s="5"/>
      <c r="E221" s="5"/>
      <c r="F221" s="5"/>
      <c r="G221" s="49"/>
    </row>
    <row r="222">
      <c r="A222" s="5"/>
      <c r="B222" s="5"/>
      <c r="C222" s="5"/>
      <c r="D222" s="5"/>
      <c r="E222" s="5"/>
      <c r="F222" s="5"/>
      <c r="G222" s="49"/>
    </row>
    <row r="223">
      <c r="A223" s="5"/>
      <c r="B223" s="5"/>
      <c r="C223" s="5"/>
      <c r="D223" s="5"/>
      <c r="E223" s="5"/>
      <c r="F223" s="5"/>
      <c r="G223" s="49"/>
    </row>
    <row r="224">
      <c r="A224" s="5"/>
      <c r="B224" s="5"/>
      <c r="C224" s="5"/>
      <c r="D224" s="5"/>
      <c r="E224" s="5"/>
      <c r="F224" s="5"/>
      <c r="G224" s="49"/>
    </row>
    <row r="225">
      <c r="A225" s="5"/>
      <c r="B225" s="5"/>
      <c r="C225" s="5"/>
      <c r="D225" s="5"/>
      <c r="E225" s="5"/>
      <c r="F225" s="5"/>
      <c r="G225" s="49"/>
    </row>
    <row r="226">
      <c r="A226" s="5"/>
      <c r="B226" s="5"/>
      <c r="C226" s="5"/>
      <c r="D226" s="5"/>
      <c r="E226" s="5"/>
      <c r="F226" s="5"/>
      <c r="G226" s="49"/>
    </row>
    <row r="227">
      <c r="A227" s="5"/>
      <c r="B227" s="5"/>
      <c r="C227" s="5"/>
      <c r="D227" s="5"/>
      <c r="E227" s="5"/>
      <c r="F227" s="5"/>
      <c r="G227" s="49"/>
    </row>
    <row r="228">
      <c r="A228" s="5"/>
      <c r="B228" s="5"/>
      <c r="C228" s="5"/>
      <c r="D228" s="5"/>
      <c r="E228" s="5"/>
      <c r="F228" s="5"/>
      <c r="G228" s="49"/>
    </row>
    <row r="229">
      <c r="A229" s="5"/>
      <c r="B229" s="5"/>
      <c r="C229" s="5"/>
      <c r="D229" s="5"/>
      <c r="E229" s="5"/>
      <c r="F229" s="5"/>
      <c r="G229" s="49"/>
    </row>
    <row r="230">
      <c r="A230" s="5"/>
      <c r="B230" s="5"/>
      <c r="C230" s="5"/>
      <c r="D230" s="5"/>
      <c r="E230" s="5"/>
      <c r="F230" s="5"/>
      <c r="G230" s="49"/>
    </row>
    <row r="231">
      <c r="A231" s="5"/>
      <c r="B231" s="5"/>
      <c r="C231" s="5"/>
      <c r="D231" s="5"/>
      <c r="E231" s="5"/>
      <c r="F231" s="5"/>
      <c r="G231" s="49"/>
    </row>
    <row r="232">
      <c r="A232" s="5"/>
      <c r="B232" s="5"/>
      <c r="C232" s="5"/>
      <c r="D232" s="5"/>
      <c r="E232" s="5"/>
      <c r="F232" s="5"/>
      <c r="G232" s="49"/>
    </row>
    <row r="233">
      <c r="A233" s="5"/>
      <c r="B233" s="5"/>
      <c r="C233" s="5"/>
      <c r="D233" s="5"/>
      <c r="E233" s="5"/>
      <c r="F233" s="5"/>
      <c r="G233" s="49"/>
    </row>
    <row r="234">
      <c r="A234" s="5"/>
      <c r="B234" s="5"/>
      <c r="C234" s="5"/>
      <c r="D234" s="5"/>
      <c r="E234" s="5"/>
      <c r="F234" s="5"/>
      <c r="G234" s="49"/>
    </row>
    <row r="235">
      <c r="A235" s="5"/>
      <c r="B235" s="5"/>
      <c r="C235" s="5"/>
      <c r="D235" s="5"/>
      <c r="E235" s="5"/>
      <c r="F235" s="5"/>
      <c r="G235" s="49"/>
    </row>
    <row r="236">
      <c r="A236" s="5"/>
      <c r="B236" s="5"/>
      <c r="C236" s="5"/>
      <c r="D236" s="5"/>
      <c r="E236" s="5"/>
      <c r="F236" s="5"/>
      <c r="G236" s="49"/>
    </row>
    <row r="237">
      <c r="A237" s="5"/>
      <c r="B237" s="5"/>
      <c r="C237" s="5"/>
      <c r="D237" s="5"/>
      <c r="E237" s="5"/>
      <c r="F237" s="5"/>
      <c r="G237" s="49"/>
    </row>
    <row r="238">
      <c r="A238" s="5"/>
      <c r="B238" s="5"/>
      <c r="C238" s="5"/>
      <c r="D238" s="5"/>
      <c r="E238" s="5"/>
      <c r="F238" s="5"/>
      <c r="G238" s="49"/>
    </row>
    <row r="239">
      <c r="A239" s="5"/>
      <c r="B239" s="5"/>
      <c r="C239" s="5"/>
      <c r="D239" s="5"/>
      <c r="E239" s="5"/>
      <c r="F239" s="5"/>
      <c r="G239" s="49"/>
    </row>
    <row r="240">
      <c r="A240" s="5"/>
      <c r="B240" s="5"/>
      <c r="C240" s="5"/>
      <c r="D240" s="5"/>
      <c r="E240" s="5"/>
      <c r="F240" s="5"/>
      <c r="G240" s="49"/>
    </row>
    <row r="241">
      <c r="A241" s="5"/>
      <c r="B241" s="5"/>
      <c r="C241" s="5"/>
      <c r="D241" s="5"/>
      <c r="E241" s="5"/>
      <c r="F241" s="5"/>
      <c r="G241" s="49"/>
    </row>
    <row r="242">
      <c r="A242" s="5"/>
      <c r="B242" s="5"/>
      <c r="C242" s="5"/>
      <c r="D242" s="5"/>
      <c r="E242" s="5"/>
      <c r="F242" s="5"/>
      <c r="G242" s="49"/>
    </row>
    <row r="243">
      <c r="A243" s="5"/>
      <c r="B243" s="5"/>
      <c r="C243" s="5"/>
      <c r="D243" s="5"/>
      <c r="E243" s="5"/>
      <c r="F243" s="5"/>
      <c r="G243" s="49"/>
    </row>
    <row r="244">
      <c r="A244" s="5"/>
      <c r="B244" s="5"/>
      <c r="C244" s="5"/>
      <c r="D244" s="5"/>
      <c r="E244" s="5"/>
      <c r="F244" s="5"/>
      <c r="G244" s="49"/>
    </row>
    <row r="245">
      <c r="A245" s="5"/>
      <c r="B245" s="5"/>
      <c r="C245" s="5"/>
      <c r="D245" s="5"/>
      <c r="E245" s="5"/>
      <c r="F245" s="5"/>
      <c r="G245" s="49"/>
    </row>
    <row r="246">
      <c r="A246" s="5"/>
      <c r="B246" s="5"/>
      <c r="C246" s="5"/>
      <c r="D246" s="5"/>
      <c r="E246" s="5"/>
      <c r="F246" s="5"/>
      <c r="G246" s="49"/>
    </row>
    <row r="247">
      <c r="A247" s="5"/>
      <c r="B247" s="5"/>
      <c r="C247" s="5"/>
      <c r="D247" s="5"/>
      <c r="E247" s="5"/>
      <c r="F247" s="5"/>
      <c r="G247" s="49"/>
    </row>
    <row r="248">
      <c r="A248" s="5"/>
      <c r="B248" s="5"/>
      <c r="C248" s="5"/>
      <c r="D248" s="5"/>
      <c r="E248" s="5"/>
      <c r="F248" s="5"/>
      <c r="G248" s="49"/>
    </row>
    <row r="249">
      <c r="A249" s="5"/>
      <c r="B249" s="5"/>
      <c r="C249" s="5"/>
      <c r="D249" s="5"/>
      <c r="E249" s="5"/>
      <c r="F249" s="5"/>
      <c r="G249" s="49"/>
    </row>
    <row r="250">
      <c r="A250" s="5"/>
      <c r="B250" s="5"/>
      <c r="C250" s="5"/>
      <c r="D250" s="5"/>
      <c r="E250" s="5"/>
      <c r="F250" s="5"/>
      <c r="G250" s="49"/>
    </row>
    <row r="251">
      <c r="A251" s="5"/>
      <c r="B251" s="5"/>
      <c r="C251" s="5"/>
      <c r="D251" s="5"/>
      <c r="E251" s="5"/>
      <c r="F251" s="5"/>
      <c r="G251" s="49"/>
    </row>
    <row r="252">
      <c r="A252" s="5"/>
      <c r="B252" s="5"/>
      <c r="C252" s="5"/>
      <c r="D252" s="5"/>
      <c r="E252" s="5"/>
      <c r="F252" s="5"/>
      <c r="G252" s="49"/>
    </row>
    <row r="253">
      <c r="A253" s="5"/>
      <c r="B253" s="5"/>
      <c r="C253" s="5"/>
      <c r="D253" s="5"/>
      <c r="E253" s="5"/>
      <c r="F253" s="5"/>
      <c r="G253" s="49"/>
    </row>
    <row r="254">
      <c r="A254" s="5"/>
      <c r="B254" s="5"/>
      <c r="C254" s="5"/>
      <c r="D254" s="5"/>
      <c r="E254" s="5"/>
      <c r="F254" s="5"/>
      <c r="G254" s="49"/>
    </row>
    <row r="255">
      <c r="A255" s="5"/>
      <c r="B255" s="5"/>
      <c r="C255" s="5"/>
      <c r="D255" s="5"/>
      <c r="E255" s="5"/>
      <c r="F255" s="5"/>
      <c r="G255" s="49"/>
    </row>
    <row r="256">
      <c r="A256" s="5"/>
      <c r="B256" s="5"/>
      <c r="C256" s="5"/>
      <c r="D256" s="5"/>
      <c r="E256" s="5"/>
      <c r="F256" s="5"/>
      <c r="G256" s="49"/>
    </row>
    <row r="257">
      <c r="A257" s="5"/>
      <c r="B257" s="5"/>
      <c r="C257" s="5"/>
      <c r="D257" s="5"/>
      <c r="E257" s="5"/>
      <c r="F257" s="5"/>
      <c r="G257" s="49"/>
    </row>
    <row r="258">
      <c r="A258" s="5"/>
      <c r="B258" s="5"/>
      <c r="C258" s="5"/>
      <c r="D258" s="5"/>
      <c r="E258" s="5"/>
      <c r="F258" s="5"/>
      <c r="G258" s="49"/>
    </row>
    <row r="259">
      <c r="A259" s="5"/>
      <c r="B259" s="5"/>
      <c r="C259" s="5"/>
      <c r="D259" s="5"/>
      <c r="E259" s="5"/>
      <c r="F259" s="5"/>
      <c r="G259" s="49"/>
    </row>
    <row r="260">
      <c r="A260" s="5"/>
      <c r="B260" s="5"/>
      <c r="C260" s="5"/>
      <c r="D260" s="5"/>
      <c r="E260" s="5"/>
      <c r="F260" s="5"/>
      <c r="G260" s="49"/>
    </row>
    <row r="261">
      <c r="A261" s="5"/>
      <c r="B261" s="5"/>
      <c r="C261" s="5"/>
      <c r="D261" s="5"/>
      <c r="E261" s="5"/>
      <c r="F261" s="5"/>
      <c r="G261" s="49"/>
    </row>
    <row r="262">
      <c r="A262" s="5"/>
      <c r="B262" s="5"/>
      <c r="C262" s="5"/>
      <c r="D262" s="5"/>
      <c r="E262" s="5"/>
      <c r="F262" s="5"/>
      <c r="G262" s="49"/>
    </row>
    <row r="263">
      <c r="A263" s="5"/>
      <c r="B263" s="5"/>
      <c r="C263" s="5"/>
      <c r="D263" s="5"/>
      <c r="E263" s="5"/>
      <c r="F263" s="5"/>
      <c r="G263" s="49"/>
    </row>
    <row r="264">
      <c r="A264" s="5"/>
      <c r="B264" s="5"/>
      <c r="C264" s="5"/>
      <c r="D264" s="5"/>
      <c r="E264" s="5"/>
      <c r="F264" s="5"/>
      <c r="G264" s="49"/>
    </row>
    <row r="265">
      <c r="A265" s="5"/>
      <c r="B265" s="5"/>
      <c r="C265" s="5"/>
      <c r="D265" s="5"/>
      <c r="E265" s="5"/>
      <c r="F265" s="5"/>
      <c r="G265" s="49"/>
    </row>
    <row r="266">
      <c r="A266" s="5"/>
      <c r="B266" s="5"/>
      <c r="C266" s="5"/>
      <c r="D266" s="5"/>
      <c r="E266" s="5"/>
      <c r="F266" s="5"/>
      <c r="G266" s="49"/>
    </row>
    <row r="267">
      <c r="A267" s="5"/>
      <c r="B267" s="5"/>
      <c r="C267" s="5"/>
      <c r="D267" s="5"/>
      <c r="E267" s="5"/>
      <c r="F267" s="5"/>
      <c r="G267" s="49"/>
    </row>
    <row r="268">
      <c r="A268" s="5"/>
      <c r="B268" s="5"/>
      <c r="C268" s="5"/>
      <c r="D268" s="5"/>
      <c r="E268" s="5"/>
      <c r="F268" s="5"/>
      <c r="G268" s="49"/>
    </row>
    <row r="269">
      <c r="A269" s="5"/>
      <c r="B269" s="5"/>
      <c r="C269" s="5"/>
      <c r="D269" s="5"/>
      <c r="E269" s="5"/>
      <c r="F269" s="5"/>
      <c r="G269" s="49"/>
    </row>
    <row r="270">
      <c r="A270" s="5"/>
      <c r="B270" s="5"/>
      <c r="C270" s="5"/>
      <c r="D270" s="5"/>
      <c r="E270" s="5"/>
      <c r="F270" s="5"/>
      <c r="G270" s="49"/>
    </row>
    <row r="271">
      <c r="A271" s="5"/>
      <c r="B271" s="5"/>
      <c r="C271" s="5"/>
      <c r="D271" s="5"/>
      <c r="E271" s="5"/>
      <c r="F271" s="5"/>
      <c r="G271" s="49"/>
    </row>
    <row r="272">
      <c r="A272" s="5"/>
      <c r="B272" s="5"/>
      <c r="C272" s="5"/>
      <c r="D272" s="5"/>
      <c r="E272" s="5"/>
      <c r="F272" s="5"/>
      <c r="G272" s="49"/>
    </row>
    <row r="273">
      <c r="A273" s="5"/>
      <c r="B273" s="5"/>
      <c r="C273" s="5"/>
      <c r="D273" s="5"/>
      <c r="E273" s="5"/>
      <c r="F273" s="5"/>
      <c r="G273" s="49"/>
    </row>
    <row r="274">
      <c r="A274" s="5"/>
      <c r="B274" s="5"/>
      <c r="C274" s="5"/>
      <c r="D274" s="5"/>
      <c r="E274" s="5"/>
      <c r="F274" s="5"/>
      <c r="G274" s="49"/>
    </row>
    <row r="275">
      <c r="A275" s="5"/>
      <c r="B275" s="5"/>
      <c r="C275" s="5"/>
      <c r="D275" s="5"/>
      <c r="E275" s="5"/>
      <c r="F275" s="5"/>
      <c r="G275" s="49"/>
    </row>
    <row r="276">
      <c r="A276" s="5"/>
      <c r="B276" s="5"/>
      <c r="C276" s="5"/>
      <c r="D276" s="5"/>
      <c r="E276" s="5"/>
      <c r="F276" s="5"/>
      <c r="G276" s="49"/>
    </row>
    <row r="277">
      <c r="A277" s="5"/>
      <c r="B277" s="5"/>
      <c r="C277" s="5"/>
      <c r="D277" s="5"/>
      <c r="E277" s="5"/>
      <c r="F277" s="5"/>
      <c r="G277" s="49"/>
    </row>
    <row r="278">
      <c r="A278" s="5"/>
      <c r="B278" s="5"/>
      <c r="C278" s="5"/>
      <c r="D278" s="5"/>
      <c r="E278" s="5"/>
      <c r="F278" s="5"/>
      <c r="G278" s="49"/>
    </row>
    <row r="279">
      <c r="A279" s="5"/>
      <c r="B279" s="5"/>
      <c r="C279" s="5"/>
      <c r="D279" s="5"/>
      <c r="E279" s="5"/>
      <c r="F279" s="5"/>
      <c r="G279" s="49"/>
    </row>
    <row r="280">
      <c r="A280" s="5"/>
      <c r="B280" s="5"/>
      <c r="C280" s="5"/>
      <c r="D280" s="5"/>
      <c r="E280" s="5"/>
      <c r="F280" s="5"/>
      <c r="G280" s="49"/>
    </row>
    <row r="281">
      <c r="A281" s="5"/>
      <c r="B281" s="5"/>
      <c r="C281" s="5"/>
      <c r="D281" s="5"/>
      <c r="E281" s="5"/>
      <c r="F281" s="5"/>
      <c r="G281" s="49"/>
    </row>
    <row r="282">
      <c r="A282" s="5"/>
      <c r="B282" s="5"/>
      <c r="C282" s="5"/>
      <c r="D282" s="5"/>
      <c r="E282" s="5"/>
      <c r="F282" s="5"/>
      <c r="G282" s="49"/>
    </row>
    <row r="283">
      <c r="A283" s="5"/>
      <c r="B283" s="5"/>
      <c r="C283" s="5"/>
      <c r="D283" s="5"/>
      <c r="E283" s="5"/>
      <c r="F283" s="5"/>
      <c r="G283" s="49"/>
    </row>
    <row r="284">
      <c r="A284" s="5"/>
      <c r="B284" s="5"/>
      <c r="C284" s="5"/>
      <c r="D284" s="5"/>
      <c r="E284" s="5"/>
      <c r="F284" s="5"/>
      <c r="G284" s="49"/>
    </row>
    <row r="285">
      <c r="A285" s="5"/>
      <c r="B285" s="5"/>
      <c r="C285" s="5"/>
      <c r="D285" s="5"/>
      <c r="E285" s="5"/>
      <c r="F285" s="5"/>
      <c r="G285" s="49"/>
    </row>
    <row r="286">
      <c r="A286" s="5"/>
      <c r="B286" s="5"/>
      <c r="C286" s="5"/>
      <c r="D286" s="5"/>
      <c r="E286" s="5"/>
      <c r="F286" s="5"/>
      <c r="G286" s="49"/>
    </row>
    <row r="287">
      <c r="A287" s="5"/>
      <c r="B287" s="5"/>
      <c r="C287" s="5"/>
      <c r="D287" s="5"/>
      <c r="E287" s="5"/>
      <c r="F287" s="5"/>
      <c r="G287" s="49"/>
    </row>
    <row r="288">
      <c r="A288" s="5"/>
      <c r="B288" s="5"/>
      <c r="C288" s="5"/>
      <c r="D288" s="5"/>
      <c r="E288" s="5"/>
      <c r="F288" s="5"/>
      <c r="G288" s="49"/>
    </row>
    <row r="289">
      <c r="A289" s="5"/>
      <c r="B289" s="5"/>
      <c r="C289" s="5"/>
      <c r="D289" s="5"/>
      <c r="E289" s="5"/>
      <c r="F289" s="5"/>
      <c r="G289" s="49"/>
    </row>
    <row r="290">
      <c r="A290" s="5"/>
      <c r="B290" s="5"/>
      <c r="C290" s="5"/>
      <c r="D290" s="5"/>
      <c r="E290" s="5"/>
      <c r="F290" s="5"/>
      <c r="G290" s="49"/>
    </row>
    <row r="291">
      <c r="A291" s="5"/>
      <c r="B291" s="5"/>
      <c r="C291" s="5"/>
      <c r="D291" s="5"/>
      <c r="E291" s="5"/>
      <c r="F291" s="5"/>
      <c r="G291" s="49"/>
    </row>
    <row r="292">
      <c r="A292" s="5"/>
      <c r="B292" s="5"/>
      <c r="C292" s="5"/>
      <c r="D292" s="5"/>
      <c r="E292" s="5"/>
      <c r="F292" s="5"/>
      <c r="G292" s="49"/>
    </row>
    <row r="293">
      <c r="A293" s="5"/>
      <c r="B293" s="5"/>
      <c r="C293" s="5"/>
      <c r="D293" s="5"/>
      <c r="E293" s="5"/>
      <c r="F293" s="5"/>
      <c r="G293" s="49"/>
    </row>
    <row r="294">
      <c r="A294" s="5"/>
      <c r="B294" s="5"/>
      <c r="C294" s="5"/>
      <c r="D294" s="5"/>
      <c r="E294" s="5"/>
      <c r="F294" s="5"/>
      <c r="G294" s="49"/>
    </row>
    <row r="295">
      <c r="A295" s="5"/>
      <c r="B295" s="5"/>
      <c r="C295" s="5"/>
      <c r="D295" s="5"/>
      <c r="E295" s="5"/>
      <c r="F295" s="5"/>
      <c r="G295" s="49"/>
    </row>
    <row r="296">
      <c r="A296" s="5"/>
      <c r="B296" s="5"/>
      <c r="C296" s="5"/>
      <c r="D296" s="5"/>
      <c r="E296" s="5"/>
      <c r="F296" s="5"/>
      <c r="G296" s="49"/>
    </row>
    <row r="297">
      <c r="A297" s="5"/>
      <c r="B297" s="5"/>
      <c r="C297" s="5"/>
      <c r="D297" s="5"/>
      <c r="E297" s="5"/>
      <c r="F297" s="5"/>
      <c r="G297" s="49"/>
    </row>
    <row r="298">
      <c r="A298" s="5"/>
      <c r="B298" s="5"/>
      <c r="C298" s="5"/>
      <c r="D298" s="5"/>
      <c r="E298" s="5"/>
      <c r="F298" s="5"/>
      <c r="G298" s="49"/>
    </row>
    <row r="299">
      <c r="A299" s="5"/>
      <c r="B299" s="5"/>
      <c r="C299" s="5"/>
      <c r="D299" s="5"/>
      <c r="E299" s="5"/>
      <c r="F299" s="5"/>
      <c r="G299" s="49"/>
    </row>
    <row r="300">
      <c r="A300" s="5"/>
      <c r="B300" s="5"/>
      <c r="C300" s="5"/>
      <c r="D300" s="5"/>
      <c r="E300" s="5"/>
      <c r="F300" s="5"/>
      <c r="G300" s="49"/>
    </row>
    <row r="301">
      <c r="A301" s="5"/>
      <c r="B301" s="5"/>
      <c r="C301" s="5"/>
      <c r="D301" s="5"/>
      <c r="E301" s="5"/>
      <c r="F301" s="5"/>
      <c r="G301" s="49"/>
    </row>
    <row r="302">
      <c r="A302" s="5"/>
      <c r="B302" s="5"/>
      <c r="C302" s="5"/>
      <c r="D302" s="5"/>
      <c r="E302" s="5"/>
      <c r="F302" s="5"/>
      <c r="G302" s="49"/>
    </row>
    <row r="303">
      <c r="A303" s="5"/>
      <c r="B303" s="5"/>
      <c r="C303" s="5"/>
      <c r="D303" s="5"/>
      <c r="E303" s="5"/>
      <c r="F303" s="5"/>
      <c r="G303" s="49"/>
    </row>
    <row r="304">
      <c r="A304" s="5"/>
      <c r="B304" s="5"/>
      <c r="C304" s="5"/>
      <c r="D304" s="5"/>
      <c r="E304" s="5"/>
      <c r="F304" s="5"/>
      <c r="G304" s="49"/>
    </row>
    <row r="305">
      <c r="A305" s="5"/>
      <c r="B305" s="5"/>
      <c r="C305" s="5"/>
      <c r="D305" s="5"/>
      <c r="E305" s="5"/>
      <c r="F305" s="5"/>
      <c r="G305" s="49"/>
    </row>
    <row r="306">
      <c r="A306" s="5"/>
      <c r="B306" s="5"/>
      <c r="C306" s="5"/>
      <c r="D306" s="5"/>
      <c r="E306" s="5"/>
      <c r="F306" s="5"/>
      <c r="G306" s="49"/>
    </row>
    <row r="307">
      <c r="A307" s="5"/>
      <c r="B307" s="5"/>
      <c r="C307" s="5"/>
      <c r="D307" s="5"/>
      <c r="E307" s="5"/>
      <c r="F307" s="5"/>
      <c r="G307" s="49"/>
    </row>
    <row r="308">
      <c r="A308" s="5"/>
      <c r="B308" s="5"/>
      <c r="C308" s="5"/>
      <c r="D308" s="5"/>
      <c r="E308" s="5"/>
      <c r="F308" s="5"/>
      <c r="G308" s="49"/>
    </row>
    <row r="309">
      <c r="A309" s="5"/>
      <c r="B309" s="5"/>
      <c r="C309" s="5"/>
      <c r="D309" s="5"/>
      <c r="E309" s="5"/>
      <c r="F309" s="5"/>
      <c r="G309" s="49"/>
    </row>
    <row r="310">
      <c r="A310" s="5"/>
      <c r="B310" s="5"/>
      <c r="C310" s="5"/>
      <c r="D310" s="5"/>
      <c r="E310" s="5"/>
      <c r="F310" s="5"/>
      <c r="G310" s="49"/>
    </row>
    <row r="311">
      <c r="A311" s="5"/>
      <c r="B311" s="5"/>
      <c r="C311" s="5"/>
      <c r="D311" s="5"/>
      <c r="E311" s="5"/>
      <c r="F311" s="5"/>
      <c r="G311" s="49"/>
    </row>
    <row r="312">
      <c r="A312" s="5"/>
      <c r="B312" s="5"/>
      <c r="C312" s="5"/>
      <c r="D312" s="5"/>
      <c r="E312" s="5"/>
      <c r="F312" s="5"/>
      <c r="G312" s="49"/>
    </row>
    <row r="313">
      <c r="A313" s="5"/>
      <c r="B313" s="5"/>
      <c r="C313" s="5"/>
      <c r="D313" s="5"/>
      <c r="E313" s="5"/>
      <c r="F313" s="5"/>
      <c r="G313" s="49"/>
    </row>
    <row r="314">
      <c r="A314" s="5"/>
      <c r="B314" s="5"/>
      <c r="C314" s="5"/>
      <c r="D314" s="5"/>
      <c r="E314" s="5"/>
      <c r="F314" s="5"/>
      <c r="G314" s="49"/>
    </row>
    <row r="315">
      <c r="A315" s="5"/>
      <c r="B315" s="5"/>
      <c r="C315" s="5"/>
      <c r="D315" s="5"/>
      <c r="E315" s="5"/>
      <c r="F315" s="5"/>
      <c r="G315" s="49"/>
    </row>
    <row r="316">
      <c r="A316" s="5"/>
      <c r="B316" s="5"/>
      <c r="C316" s="5"/>
      <c r="D316" s="5"/>
      <c r="E316" s="5"/>
      <c r="F316" s="5"/>
      <c r="G316" s="49"/>
    </row>
    <row r="317">
      <c r="A317" s="5"/>
      <c r="B317" s="5"/>
      <c r="C317" s="5"/>
      <c r="D317" s="5"/>
      <c r="E317" s="5"/>
      <c r="F317" s="5"/>
      <c r="G317" s="49"/>
    </row>
    <row r="318">
      <c r="A318" s="5"/>
      <c r="B318" s="5"/>
      <c r="C318" s="5"/>
      <c r="D318" s="5"/>
      <c r="E318" s="5"/>
      <c r="F318" s="5"/>
      <c r="G318" s="49"/>
    </row>
    <row r="319">
      <c r="A319" s="5"/>
      <c r="B319" s="5"/>
      <c r="C319" s="5"/>
      <c r="D319" s="5"/>
      <c r="E319" s="5"/>
      <c r="F319" s="5"/>
      <c r="G319" s="49"/>
    </row>
    <row r="320">
      <c r="A320" s="5"/>
      <c r="B320" s="5"/>
      <c r="C320" s="5"/>
      <c r="D320" s="5"/>
      <c r="E320" s="5"/>
      <c r="F320" s="5"/>
      <c r="G320" s="49"/>
    </row>
    <row r="321">
      <c r="A321" s="5"/>
      <c r="B321" s="5"/>
      <c r="C321" s="5"/>
      <c r="D321" s="5"/>
      <c r="E321" s="5"/>
      <c r="F321" s="5"/>
      <c r="G321" s="49"/>
    </row>
    <row r="322">
      <c r="A322" s="5"/>
      <c r="B322" s="5"/>
      <c r="C322" s="5"/>
      <c r="D322" s="5"/>
      <c r="E322" s="5"/>
      <c r="F322" s="5"/>
      <c r="G322" s="49"/>
    </row>
    <row r="323">
      <c r="A323" s="5"/>
      <c r="B323" s="5"/>
      <c r="C323" s="5"/>
      <c r="D323" s="5"/>
      <c r="E323" s="5"/>
      <c r="F323" s="5"/>
      <c r="G323" s="49"/>
    </row>
    <row r="324">
      <c r="A324" s="5"/>
      <c r="B324" s="5"/>
      <c r="C324" s="5"/>
      <c r="D324" s="5"/>
      <c r="E324" s="5"/>
      <c r="F324" s="5"/>
      <c r="G324" s="49"/>
    </row>
    <row r="325">
      <c r="A325" s="5"/>
      <c r="B325" s="5"/>
      <c r="C325" s="5"/>
      <c r="D325" s="5"/>
      <c r="E325" s="5"/>
      <c r="F325" s="5"/>
      <c r="G325" s="49"/>
    </row>
    <row r="326">
      <c r="A326" s="5"/>
      <c r="B326" s="5"/>
      <c r="C326" s="5"/>
      <c r="D326" s="5"/>
      <c r="E326" s="5"/>
      <c r="F326" s="5"/>
      <c r="G326" s="49"/>
    </row>
    <row r="327">
      <c r="A327" s="5"/>
      <c r="B327" s="5"/>
      <c r="C327" s="5"/>
      <c r="D327" s="5"/>
      <c r="E327" s="5"/>
      <c r="F327" s="5"/>
      <c r="G327" s="49"/>
    </row>
    <row r="328">
      <c r="A328" s="5"/>
      <c r="B328" s="5"/>
      <c r="C328" s="5"/>
      <c r="D328" s="5"/>
      <c r="E328" s="5"/>
      <c r="F328" s="5"/>
      <c r="G328" s="49"/>
    </row>
    <row r="329">
      <c r="A329" s="5"/>
      <c r="B329" s="5"/>
      <c r="C329" s="5"/>
      <c r="D329" s="5"/>
      <c r="E329" s="5"/>
      <c r="F329" s="5"/>
      <c r="G329" s="49"/>
    </row>
    <row r="330">
      <c r="A330" s="5"/>
      <c r="B330" s="5"/>
      <c r="C330" s="5"/>
      <c r="D330" s="5"/>
      <c r="E330" s="5"/>
      <c r="F330" s="5"/>
      <c r="G330" s="49"/>
    </row>
    <row r="331">
      <c r="A331" s="5"/>
      <c r="B331" s="5"/>
      <c r="C331" s="5"/>
      <c r="D331" s="5"/>
      <c r="E331" s="5"/>
      <c r="F331" s="5"/>
      <c r="G331" s="49"/>
    </row>
    <row r="332">
      <c r="A332" s="5"/>
      <c r="B332" s="5"/>
      <c r="C332" s="5"/>
      <c r="D332" s="5"/>
      <c r="E332" s="5"/>
      <c r="F332" s="5"/>
      <c r="G332" s="49"/>
    </row>
    <row r="333">
      <c r="A333" s="5"/>
      <c r="B333" s="5"/>
      <c r="C333" s="5"/>
      <c r="D333" s="5"/>
      <c r="E333" s="5"/>
      <c r="F333" s="5"/>
      <c r="G333" s="49"/>
    </row>
    <row r="334">
      <c r="A334" s="5"/>
      <c r="B334" s="5"/>
      <c r="C334" s="5"/>
      <c r="D334" s="5"/>
      <c r="E334" s="5"/>
      <c r="F334" s="5"/>
      <c r="G334" s="49"/>
    </row>
    <row r="335">
      <c r="A335" s="5"/>
      <c r="B335" s="5"/>
      <c r="C335" s="5"/>
      <c r="D335" s="5"/>
      <c r="E335" s="5"/>
      <c r="F335" s="5"/>
      <c r="G335" s="49"/>
    </row>
    <row r="336">
      <c r="A336" s="5"/>
      <c r="B336" s="5"/>
      <c r="C336" s="5"/>
      <c r="D336" s="5"/>
      <c r="E336" s="5"/>
      <c r="F336" s="5"/>
      <c r="G336" s="49"/>
    </row>
    <row r="337">
      <c r="A337" s="5"/>
      <c r="B337" s="5"/>
      <c r="C337" s="5"/>
      <c r="D337" s="5"/>
      <c r="E337" s="5"/>
      <c r="F337" s="5"/>
      <c r="G337" s="49"/>
    </row>
    <row r="338">
      <c r="A338" s="5"/>
      <c r="B338" s="5"/>
      <c r="C338" s="5"/>
      <c r="D338" s="5"/>
      <c r="E338" s="5"/>
      <c r="F338" s="5"/>
      <c r="G338" s="49"/>
    </row>
    <row r="339">
      <c r="A339" s="5"/>
      <c r="B339" s="5"/>
      <c r="C339" s="5"/>
      <c r="D339" s="5"/>
      <c r="E339" s="5"/>
      <c r="F339" s="5"/>
      <c r="G339" s="49"/>
    </row>
    <row r="340">
      <c r="A340" s="5"/>
      <c r="B340" s="5"/>
      <c r="C340" s="5"/>
      <c r="D340" s="5"/>
      <c r="E340" s="5"/>
      <c r="F340" s="5"/>
      <c r="G340" s="49"/>
    </row>
    <row r="341">
      <c r="A341" s="5"/>
      <c r="B341" s="5"/>
      <c r="C341" s="5"/>
      <c r="D341" s="5"/>
      <c r="E341" s="5"/>
      <c r="F341" s="5"/>
      <c r="G341" s="49"/>
    </row>
    <row r="342">
      <c r="A342" s="5"/>
      <c r="B342" s="5"/>
      <c r="C342" s="5"/>
      <c r="D342" s="5"/>
      <c r="E342" s="5"/>
      <c r="F342" s="5"/>
      <c r="G342" s="49"/>
    </row>
    <row r="343">
      <c r="A343" s="5"/>
      <c r="B343" s="5"/>
      <c r="C343" s="5"/>
      <c r="D343" s="5"/>
      <c r="E343" s="5"/>
      <c r="F343" s="5"/>
      <c r="G343" s="49"/>
    </row>
    <row r="344">
      <c r="A344" s="5"/>
      <c r="B344" s="5"/>
      <c r="C344" s="5"/>
      <c r="D344" s="5"/>
      <c r="E344" s="5"/>
      <c r="F344" s="5"/>
      <c r="G344" s="49"/>
    </row>
    <row r="345">
      <c r="A345" s="5"/>
      <c r="B345" s="5"/>
      <c r="C345" s="5"/>
      <c r="D345" s="5"/>
      <c r="E345" s="5"/>
      <c r="F345" s="5"/>
      <c r="G345" s="49"/>
    </row>
    <row r="346">
      <c r="A346" s="5"/>
      <c r="B346" s="5"/>
      <c r="C346" s="5"/>
      <c r="D346" s="5"/>
      <c r="E346" s="5"/>
      <c r="F346" s="5"/>
      <c r="G346" s="49"/>
    </row>
    <row r="347">
      <c r="A347" s="5"/>
      <c r="B347" s="5"/>
      <c r="C347" s="5"/>
      <c r="D347" s="5"/>
      <c r="E347" s="5"/>
      <c r="F347" s="5"/>
      <c r="G347" s="49"/>
    </row>
    <row r="348">
      <c r="A348" s="5"/>
      <c r="B348" s="5"/>
      <c r="C348" s="5"/>
      <c r="D348" s="5"/>
      <c r="E348" s="5"/>
      <c r="F348" s="5"/>
      <c r="G348" s="49"/>
    </row>
    <row r="349">
      <c r="A349" s="5"/>
      <c r="B349" s="5"/>
      <c r="C349" s="5"/>
      <c r="D349" s="5"/>
      <c r="E349" s="5"/>
      <c r="F349" s="5"/>
      <c r="G349" s="49"/>
    </row>
    <row r="350">
      <c r="A350" s="5"/>
      <c r="B350" s="5"/>
      <c r="C350" s="5"/>
      <c r="D350" s="5"/>
      <c r="E350" s="5"/>
      <c r="F350" s="5"/>
      <c r="G350" s="49"/>
    </row>
    <row r="351">
      <c r="A351" s="5"/>
      <c r="B351" s="5"/>
      <c r="C351" s="5"/>
      <c r="D351" s="5"/>
      <c r="E351" s="5"/>
      <c r="F351" s="5"/>
      <c r="G351" s="49"/>
    </row>
    <row r="352">
      <c r="A352" s="5"/>
      <c r="B352" s="5"/>
      <c r="C352" s="5"/>
      <c r="D352" s="5"/>
      <c r="E352" s="5"/>
      <c r="F352" s="5"/>
      <c r="G352" s="49"/>
    </row>
    <row r="353">
      <c r="A353" s="5"/>
      <c r="B353" s="5"/>
      <c r="C353" s="5"/>
      <c r="D353" s="5"/>
      <c r="E353" s="5"/>
      <c r="F353" s="5"/>
      <c r="G353" s="49"/>
    </row>
    <row r="354">
      <c r="A354" s="5"/>
      <c r="B354" s="5"/>
      <c r="C354" s="5"/>
      <c r="D354" s="5"/>
      <c r="E354" s="5"/>
      <c r="F354" s="5"/>
      <c r="G354" s="49"/>
    </row>
    <row r="355">
      <c r="A355" s="5"/>
      <c r="B355" s="5"/>
      <c r="C355" s="5"/>
      <c r="D355" s="5"/>
      <c r="E355" s="5"/>
      <c r="F355" s="5"/>
      <c r="G355" s="49"/>
    </row>
    <row r="356">
      <c r="A356" s="5"/>
      <c r="B356" s="5"/>
      <c r="C356" s="5"/>
      <c r="D356" s="5"/>
      <c r="E356" s="5"/>
      <c r="F356" s="5"/>
      <c r="G356" s="49"/>
    </row>
    <row r="357">
      <c r="A357" s="5"/>
      <c r="B357" s="5"/>
      <c r="C357" s="5"/>
      <c r="D357" s="5"/>
      <c r="E357" s="5"/>
      <c r="F357" s="5"/>
      <c r="G357" s="49"/>
    </row>
    <row r="358">
      <c r="A358" s="5"/>
      <c r="B358" s="5"/>
      <c r="C358" s="5"/>
      <c r="D358" s="5"/>
      <c r="E358" s="5"/>
      <c r="F358" s="5"/>
      <c r="G358" s="49"/>
    </row>
    <row r="359">
      <c r="A359" s="5"/>
      <c r="B359" s="5"/>
      <c r="C359" s="5"/>
      <c r="D359" s="5"/>
      <c r="E359" s="5"/>
      <c r="F359" s="5"/>
      <c r="G359" s="49"/>
    </row>
    <row r="360">
      <c r="A360" s="5"/>
      <c r="B360" s="5"/>
      <c r="C360" s="5"/>
      <c r="D360" s="5"/>
      <c r="E360" s="5"/>
      <c r="F360" s="5"/>
      <c r="G360" s="49"/>
    </row>
    <row r="361">
      <c r="A361" s="5"/>
      <c r="B361" s="5"/>
      <c r="C361" s="5"/>
      <c r="D361" s="5"/>
      <c r="E361" s="5"/>
      <c r="F361" s="5"/>
      <c r="G361" s="49"/>
    </row>
    <row r="362">
      <c r="A362" s="5"/>
      <c r="B362" s="5"/>
      <c r="C362" s="5"/>
      <c r="D362" s="5"/>
      <c r="E362" s="5"/>
      <c r="F362" s="5"/>
      <c r="G362" s="49"/>
    </row>
    <row r="363">
      <c r="A363" s="5"/>
      <c r="B363" s="5"/>
      <c r="C363" s="5"/>
      <c r="D363" s="5"/>
      <c r="E363" s="5"/>
      <c r="F363" s="5"/>
      <c r="G363" s="49"/>
    </row>
    <row r="364">
      <c r="A364" s="5"/>
      <c r="B364" s="5"/>
      <c r="C364" s="5"/>
      <c r="D364" s="5"/>
      <c r="E364" s="5"/>
      <c r="F364" s="5"/>
      <c r="G364" s="49"/>
    </row>
    <row r="365">
      <c r="A365" s="5"/>
      <c r="B365" s="5"/>
      <c r="C365" s="5"/>
      <c r="D365" s="5"/>
      <c r="E365" s="5"/>
      <c r="F365" s="5"/>
      <c r="G365" s="49"/>
    </row>
    <row r="366">
      <c r="A366" s="5"/>
      <c r="B366" s="5"/>
      <c r="C366" s="5"/>
      <c r="D366" s="5"/>
      <c r="E366" s="5"/>
      <c r="F366" s="5"/>
      <c r="G366" s="49"/>
    </row>
    <row r="367">
      <c r="A367" s="5"/>
      <c r="B367" s="5"/>
      <c r="C367" s="5"/>
      <c r="D367" s="5"/>
      <c r="E367" s="5"/>
      <c r="F367" s="5"/>
      <c r="G367" s="49"/>
    </row>
    <row r="368">
      <c r="A368" s="5"/>
      <c r="B368" s="5"/>
      <c r="C368" s="5"/>
      <c r="D368" s="5"/>
      <c r="E368" s="5"/>
      <c r="F368" s="5"/>
      <c r="G368" s="49"/>
    </row>
    <row r="369">
      <c r="A369" s="5"/>
      <c r="B369" s="5"/>
      <c r="C369" s="5"/>
      <c r="D369" s="5"/>
      <c r="E369" s="5"/>
      <c r="F369" s="5"/>
      <c r="G369" s="49"/>
    </row>
    <row r="370">
      <c r="A370" s="5"/>
      <c r="B370" s="5"/>
      <c r="C370" s="5"/>
      <c r="D370" s="5"/>
      <c r="E370" s="5"/>
      <c r="F370" s="5"/>
      <c r="G370" s="49"/>
    </row>
    <row r="371">
      <c r="A371" s="5"/>
      <c r="B371" s="5"/>
      <c r="C371" s="5"/>
      <c r="D371" s="5"/>
      <c r="E371" s="5"/>
      <c r="F371" s="5"/>
      <c r="G371" s="49"/>
    </row>
    <row r="372">
      <c r="A372" s="5"/>
      <c r="B372" s="5"/>
      <c r="C372" s="5"/>
      <c r="D372" s="5"/>
      <c r="E372" s="5"/>
      <c r="F372" s="5"/>
      <c r="G372" s="49"/>
    </row>
    <row r="373">
      <c r="A373" s="5"/>
      <c r="B373" s="5"/>
      <c r="C373" s="5"/>
      <c r="D373" s="5"/>
      <c r="E373" s="5"/>
      <c r="F373" s="5"/>
      <c r="G373" s="49"/>
    </row>
    <row r="374">
      <c r="A374" s="5"/>
      <c r="B374" s="5"/>
      <c r="C374" s="5"/>
      <c r="D374" s="5"/>
      <c r="E374" s="5"/>
      <c r="F374" s="5"/>
      <c r="G374" s="49"/>
    </row>
    <row r="375">
      <c r="A375" s="5"/>
      <c r="B375" s="5"/>
      <c r="C375" s="5"/>
      <c r="D375" s="5"/>
      <c r="E375" s="5"/>
      <c r="F375" s="5"/>
      <c r="G375" s="49"/>
    </row>
    <row r="376">
      <c r="A376" s="5"/>
      <c r="B376" s="5"/>
      <c r="C376" s="5"/>
      <c r="D376" s="5"/>
      <c r="E376" s="5"/>
      <c r="F376" s="5"/>
      <c r="G376" s="49"/>
    </row>
    <row r="377">
      <c r="A377" s="5"/>
      <c r="B377" s="5"/>
      <c r="C377" s="5"/>
      <c r="D377" s="5"/>
      <c r="E377" s="5"/>
      <c r="F377" s="5"/>
      <c r="G377" s="49"/>
    </row>
    <row r="378">
      <c r="A378" s="5"/>
      <c r="B378" s="5"/>
      <c r="C378" s="5"/>
      <c r="D378" s="5"/>
      <c r="E378" s="5"/>
      <c r="F378" s="5"/>
      <c r="G378" s="49"/>
    </row>
    <row r="379">
      <c r="A379" s="5"/>
      <c r="B379" s="5"/>
      <c r="C379" s="5"/>
      <c r="D379" s="5"/>
      <c r="E379" s="5"/>
      <c r="F379" s="5"/>
      <c r="G379" s="49"/>
    </row>
    <row r="380">
      <c r="A380" s="5"/>
      <c r="B380" s="5"/>
      <c r="C380" s="5"/>
      <c r="D380" s="5"/>
      <c r="E380" s="5"/>
      <c r="F380" s="5"/>
      <c r="G380" s="49"/>
    </row>
    <row r="381">
      <c r="A381" s="5"/>
      <c r="B381" s="5"/>
      <c r="C381" s="5"/>
      <c r="D381" s="5"/>
      <c r="E381" s="5"/>
      <c r="F381" s="5"/>
      <c r="G381" s="49"/>
    </row>
    <row r="382">
      <c r="A382" s="5"/>
      <c r="B382" s="5"/>
      <c r="C382" s="5"/>
      <c r="D382" s="5"/>
      <c r="E382" s="5"/>
      <c r="F382" s="5"/>
      <c r="G382" s="49"/>
    </row>
    <row r="383">
      <c r="A383" s="5"/>
      <c r="B383" s="5"/>
      <c r="C383" s="5"/>
      <c r="D383" s="5"/>
      <c r="E383" s="5"/>
      <c r="F383" s="5"/>
      <c r="G383" s="49"/>
    </row>
    <row r="384">
      <c r="A384" s="5"/>
      <c r="B384" s="5"/>
      <c r="C384" s="5"/>
      <c r="D384" s="5"/>
      <c r="E384" s="5"/>
      <c r="F384" s="5"/>
      <c r="G384" s="49"/>
    </row>
    <row r="385">
      <c r="A385" s="5"/>
      <c r="B385" s="5"/>
      <c r="C385" s="5"/>
      <c r="D385" s="5"/>
      <c r="E385" s="5"/>
      <c r="F385" s="5"/>
      <c r="G385" s="49"/>
    </row>
    <row r="386">
      <c r="A386" s="5"/>
      <c r="B386" s="5"/>
      <c r="C386" s="5"/>
      <c r="D386" s="5"/>
      <c r="E386" s="5"/>
      <c r="F386" s="5"/>
      <c r="G386" s="49"/>
    </row>
    <row r="387">
      <c r="A387" s="5"/>
      <c r="B387" s="5"/>
      <c r="C387" s="5"/>
      <c r="D387" s="5"/>
      <c r="E387" s="5"/>
      <c r="F387" s="5"/>
      <c r="G387" s="49"/>
    </row>
    <row r="388">
      <c r="A388" s="5"/>
      <c r="B388" s="5"/>
      <c r="C388" s="5"/>
      <c r="D388" s="5"/>
      <c r="E388" s="5"/>
      <c r="F388" s="5"/>
      <c r="G388" s="49"/>
    </row>
    <row r="389">
      <c r="A389" s="5"/>
      <c r="B389" s="5"/>
      <c r="C389" s="5"/>
      <c r="D389" s="5"/>
      <c r="E389" s="5"/>
      <c r="F389" s="5"/>
      <c r="G389" s="49"/>
    </row>
    <row r="390">
      <c r="A390" s="5"/>
      <c r="B390" s="5"/>
      <c r="C390" s="5"/>
      <c r="D390" s="5"/>
      <c r="E390" s="5"/>
      <c r="F390" s="5"/>
      <c r="G390" s="49"/>
    </row>
    <row r="391">
      <c r="A391" s="5"/>
      <c r="B391" s="5"/>
      <c r="C391" s="5"/>
      <c r="D391" s="5"/>
      <c r="E391" s="5"/>
      <c r="F391" s="5"/>
      <c r="G391" s="49"/>
    </row>
    <row r="392">
      <c r="A392" s="5"/>
      <c r="B392" s="5"/>
      <c r="C392" s="5"/>
      <c r="D392" s="5"/>
      <c r="E392" s="5"/>
      <c r="F392" s="5"/>
      <c r="G392" s="49"/>
    </row>
    <row r="393">
      <c r="A393" s="5"/>
      <c r="B393" s="5"/>
      <c r="C393" s="5"/>
      <c r="D393" s="5"/>
      <c r="E393" s="5"/>
      <c r="F393" s="5"/>
      <c r="G393" s="49"/>
    </row>
    <row r="394">
      <c r="A394" s="5"/>
      <c r="B394" s="5"/>
      <c r="C394" s="5"/>
      <c r="D394" s="5"/>
      <c r="E394" s="5"/>
      <c r="F394" s="5"/>
      <c r="G394" s="49"/>
    </row>
    <row r="395">
      <c r="A395" s="5"/>
      <c r="B395" s="5"/>
      <c r="C395" s="5"/>
      <c r="D395" s="5"/>
      <c r="E395" s="5"/>
      <c r="F395" s="5"/>
      <c r="G395" s="49"/>
    </row>
    <row r="396">
      <c r="A396" s="5"/>
      <c r="B396" s="5"/>
      <c r="C396" s="5"/>
      <c r="D396" s="5"/>
      <c r="E396" s="5"/>
      <c r="F396" s="5"/>
      <c r="G396" s="49"/>
    </row>
    <row r="397">
      <c r="A397" s="5"/>
      <c r="B397" s="5"/>
      <c r="C397" s="5"/>
      <c r="D397" s="5"/>
      <c r="E397" s="5"/>
      <c r="F397" s="5"/>
      <c r="G397" s="49"/>
    </row>
    <row r="398">
      <c r="A398" s="5"/>
      <c r="B398" s="5"/>
      <c r="C398" s="5"/>
      <c r="D398" s="5"/>
      <c r="E398" s="5"/>
      <c r="F398" s="5"/>
      <c r="G398" s="49"/>
    </row>
    <row r="399">
      <c r="A399" s="5"/>
      <c r="B399" s="5"/>
      <c r="C399" s="5"/>
      <c r="D399" s="5"/>
      <c r="E399" s="5"/>
      <c r="F399" s="5"/>
      <c r="G399" s="49"/>
    </row>
    <row r="400">
      <c r="A400" s="5"/>
      <c r="B400" s="5"/>
      <c r="C400" s="5"/>
      <c r="D400" s="5"/>
      <c r="E400" s="5"/>
      <c r="F400" s="5"/>
      <c r="G400" s="49"/>
    </row>
    <row r="401">
      <c r="A401" s="5"/>
      <c r="B401" s="5"/>
      <c r="C401" s="5"/>
      <c r="D401" s="5"/>
      <c r="E401" s="5"/>
      <c r="F401" s="5"/>
      <c r="G401" s="49"/>
    </row>
    <row r="402">
      <c r="A402" s="5"/>
      <c r="B402" s="5"/>
      <c r="C402" s="5"/>
      <c r="D402" s="5"/>
      <c r="E402" s="5"/>
      <c r="F402" s="5"/>
      <c r="G402" s="49"/>
    </row>
    <row r="403">
      <c r="A403" s="5"/>
      <c r="B403" s="5"/>
      <c r="C403" s="5"/>
      <c r="D403" s="5"/>
      <c r="E403" s="5"/>
      <c r="F403" s="5"/>
      <c r="G403" s="49"/>
    </row>
    <row r="404">
      <c r="A404" s="5"/>
      <c r="B404" s="5"/>
      <c r="C404" s="5"/>
      <c r="D404" s="5"/>
      <c r="E404" s="5"/>
      <c r="F404" s="5"/>
      <c r="G404" s="49"/>
    </row>
    <row r="405">
      <c r="A405" s="5"/>
      <c r="B405" s="5"/>
      <c r="C405" s="5"/>
      <c r="D405" s="5"/>
      <c r="E405" s="5"/>
      <c r="F405" s="5"/>
      <c r="G405" s="49"/>
    </row>
    <row r="406">
      <c r="A406" s="5"/>
      <c r="B406" s="5"/>
      <c r="C406" s="5"/>
      <c r="D406" s="5"/>
      <c r="E406" s="5"/>
      <c r="F406" s="5"/>
      <c r="G406" s="49"/>
    </row>
    <row r="407">
      <c r="A407" s="5"/>
      <c r="B407" s="5"/>
      <c r="C407" s="5"/>
      <c r="D407" s="5"/>
      <c r="E407" s="5"/>
      <c r="F407" s="5"/>
      <c r="G407" s="49"/>
    </row>
    <row r="408">
      <c r="A408" s="5"/>
      <c r="B408" s="5"/>
      <c r="C408" s="5"/>
      <c r="D408" s="5"/>
      <c r="E408" s="5"/>
      <c r="F408" s="5"/>
      <c r="G408" s="49"/>
    </row>
    <row r="409">
      <c r="A409" s="5"/>
      <c r="B409" s="5"/>
      <c r="C409" s="5"/>
      <c r="D409" s="5"/>
      <c r="E409" s="5"/>
      <c r="F409" s="5"/>
      <c r="G409" s="49"/>
    </row>
    <row r="410">
      <c r="A410" s="5"/>
      <c r="B410" s="5"/>
      <c r="C410" s="5"/>
      <c r="D410" s="5"/>
      <c r="E410" s="5"/>
      <c r="F410" s="5"/>
      <c r="G410" s="49"/>
    </row>
    <row r="411">
      <c r="A411" s="5"/>
      <c r="B411" s="5"/>
      <c r="C411" s="5"/>
      <c r="D411" s="5"/>
      <c r="E411" s="5"/>
      <c r="F411" s="5"/>
      <c r="G411" s="49"/>
    </row>
    <row r="412">
      <c r="A412" s="5"/>
      <c r="B412" s="5"/>
      <c r="C412" s="5"/>
      <c r="D412" s="5"/>
      <c r="E412" s="5"/>
      <c r="F412" s="5"/>
      <c r="G412" s="49"/>
    </row>
    <row r="413">
      <c r="A413" s="5"/>
      <c r="B413" s="5"/>
      <c r="C413" s="5"/>
      <c r="D413" s="5"/>
      <c r="E413" s="5"/>
      <c r="F413" s="5"/>
      <c r="G413" s="49"/>
    </row>
    <row r="414">
      <c r="A414" s="5"/>
      <c r="B414" s="5"/>
      <c r="C414" s="5"/>
      <c r="D414" s="5"/>
      <c r="E414" s="5"/>
      <c r="F414" s="5"/>
      <c r="G414" s="49"/>
    </row>
    <row r="415">
      <c r="A415" s="5"/>
      <c r="B415" s="5"/>
      <c r="C415" s="5"/>
      <c r="D415" s="5"/>
      <c r="E415" s="5"/>
      <c r="F415" s="5"/>
      <c r="G415" s="49"/>
    </row>
    <row r="416">
      <c r="A416" s="5"/>
      <c r="B416" s="5"/>
      <c r="C416" s="5"/>
      <c r="D416" s="5"/>
      <c r="E416" s="5"/>
      <c r="F416" s="5"/>
      <c r="G416" s="49"/>
    </row>
    <row r="417">
      <c r="A417" s="5"/>
      <c r="B417" s="5"/>
      <c r="C417" s="5"/>
      <c r="D417" s="5"/>
      <c r="E417" s="5"/>
      <c r="F417" s="5"/>
      <c r="G417" s="49"/>
    </row>
    <row r="418">
      <c r="A418" s="5"/>
      <c r="B418" s="5"/>
      <c r="C418" s="5"/>
      <c r="D418" s="5"/>
      <c r="E418" s="5"/>
      <c r="F418" s="5"/>
      <c r="G418" s="49"/>
    </row>
    <row r="419">
      <c r="A419" s="5"/>
      <c r="B419" s="5"/>
      <c r="C419" s="5"/>
      <c r="D419" s="5"/>
      <c r="E419" s="5"/>
      <c r="F419" s="5"/>
      <c r="G419" s="49"/>
    </row>
    <row r="420">
      <c r="A420" s="5"/>
      <c r="B420" s="5"/>
      <c r="C420" s="5"/>
      <c r="D420" s="5"/>
      <c r="E420" s="5"/>
      <c r="F420" s="5"/>
      <c r="G420" s="49"/>
    </row>
    <row r="421">
      <c r="A421" s="5"/>
      <c r="B421" s="5"/>
      <c r="C421" s="5"/>
      <c r="D421" s="5"/>
      <c r="E421" s="5"/>
      <c r="F421" s="5"/>
      <c r="G421" s="49"/>
    </row>
    <row r="422">
      <c r="A422" s="5"/>
      <c r="B422" s="5"/>
      <c r="C422" s="5"/>
      <c r="D422" s="5"/>
      <c r="E422" s="5"/>
      <c r="F422" s="5"/>
      <c r="G422" s="49"/>
    </row>
    <row r="423">
      <c r="A423" s="5"/>
      <c r="B423" s="5"/>
      <c r="C423" s="5"/>
      <c r="D423" s="5"/>
      <c r="E423" s="5"/>
      <c r="F423" s="5"/>
      <c r="G423" s="49"/>
    </row>
    <row r="424">
      <c r="A424" s="5"/>
      <c r="B424" s="5"/>
      <c r="C424" s="5"/>
      <c r="D424" s="5"/>
      <c r="E424" s="5"/>
      <c r="F424" s="5"/>
      <c r="G424" s="49"/>
    </row>
    <row r="425">
      <c r="A425" s="5"/>
      <c r="B425" s="5"/>
      <c r="C425" s="5"/>
      <c r="D425" s="5"/>
      <c r="E425" s="5"/>
      <c r="F425" s="5"/>
      <c r="G425" s="49"/>
    </row>
    <row r="426">
      <c r="A426" s="5"/>
      <c r="B426" s="5"/>
      <c r="C426" s="5"/>
      <c r="D426" s="5"/>
      <c r="E426" s="5"/>
      <c r="F426" s="5"/>
      <c r="G426" s="49"/>
    </row>
    <row r="427">
      <c r="A427" s="5"/>
      <c r="B427" s="5"/>
      <c r="C427" s="5"/>
      <c r="D427" s="5"/>
      <c r="E427" s="5"/>
      <c r="F427" s="5"/>
      <c r="G427" s="49"/>
    </row>
    <row r="428">
      <c r="A428" s="5"/>
      <c r="B428" s="5"/>
      <c r="C428" s="5"/>
      <c r="D428" s="5"/>
      <c r="E428" s="5"/>
      <c r="F428" s="5"/>
      <c r="G428" s="49"/>
    </row>
    <row r="429">
      <c r="A429" s="5"/>
      <c r="B429" s="5"/>
      <c r="C429" s="5"/>
      <c r="D429" s="5"/>
      <c r="E429" s="5"/>
      <c r="F429" s="5"/>
      <c r="G429" s="49"/>
    </row>
    <row r="430">
      <c r="A430" s="5"/>
      <c r="B430" s="5"/>
      <c r="C430" s="5"/>
      <c r="D430" s="5"/>
      <c r="E430" s="5"/>
      <c r="F430" s="5"/>
      <c r="G430" s="49"/>
    </row>
    <row r="431">
      <c r="A431" s="5"/>
      <c r="B431" s="5"/>
      <c r="C431" s="5"/>
      <c r="D431" s="5"/>
      <c r="E431" s="5"/>
      <c r="F431" s="5"/>
      <c r="G431" s="49"/>
    </row>
    <row r="432">
      <c r="A432" s="5"/>
      <c r="B432" s="5"/>
      <c r="C432" s="5"/>
      <c r="D432" s="5"/>
      <c r="E432" s="5"/>
      <c r="F432" s="5"/>
      <c r="G432" s="49"/>
    </row>
    <row r="433">
      <c r="A433" s="5"/>
      <c r="B433" s="5"/>
      <c r="C433" s="5"/>
      <c r="D433" s="5"/>
      <c r="E433" s="5"/>
      <c r="F433" s="5"/>
      <c r="G433" s="49"/>
    </row>
    <row r="434">
      <c r="A434" s="5"/>
      <c r="B434" s="5"/>
      <c r="C434" s="5"/>
      <c r="D434" s="5"/>
      <c r="E434" s="5"/>
      <c r="F434" s="5"/>
      <c r="G434" s="49"/>
    </row>
    <row r="435">
      <c r="A435" s="5"/>
      <c r="B435" s="5"/>
      <c r="C435" s="5"/>
      <c r="D435" s="5"/>
      <c r="E435" s="5"/>
      <c r="F435" s="5"/>
      <c r="G435" s="49"/>
    </row>
    <row r="436">
      <c r="A436" s="5"/>
      <c r="B436" s="5"/>
      <c r="C436" s="5"/>
      <c r="D436" s="5"/>
      <c r="E436" s="5"/>
      <c r="F436" s="5"/>
      <c r="G436" s="49"/>
    </row>
    <row r="437">
      <c r="A437" s="5"/>
      <c r="B437" s="5"/>
      <c r="C437" s="5"/>
      <c r="D437" s="5"/>
      <c r="E437" s="5"/>
      <c r="F437" s="5"/>
      <c r="G437" s="49"/>
    </row>
    <row r="438">
      <c r="A438" s="5"/>
      <c r="B438" s="5"/>
      <c r="C438" s="5"/>
      <c r="D438" s="5"/>
      <c r="E438" s="5"/>
      <c r="F438" s="5"/>
      <c r="G438" s="49"/>
    </row>
    <row r="439">
      <c r="A439" s="5"/>
      <c r="B439" s="5"/>
      <c r="C439" s="5"/>
      <c r="D439" s="5"/>
      <c r="E439" s="5"/>
      <c r="F439" s="5"/>
      <c r="G439" s="49"/>
    </row>
    <row r="440">
      <c r="A440" s="5"/>
      <c r="B440" s="5"/>
      <c r="C440" s="5"/>
      <c r="D440" s="5"/>
      <c r="E440" s="5"/>
      <c r="F440" s="5"/>
      <c r="G440" s="49"/>
    </row>
    <row r="441">
      <c r="A441" s="5"/>
      <c r="B441" s="5"/>
      <c r="C441" s="5"/>
      <c r="D441" s="5"/>
      <c r="E441" s="5"/>
      <c r="F441" s="5"/>
      <c r="G441" s="49"/>
    </row>
    <row r="442">
      <c r="A442" s="5"/>
      <c r="B442" s="5"/>
      <c r="C442" s="5"/>
      <c r="D442" s="5"/>
      <c r="E442" s="5"/>
      <c r="F442" s="5"/>
      <c r="G442" s="49"/>
    </row>
    <row r="443">
      <c r="A443" s="5"/>
      <c r="B443" s="5"/>
      <c r="C443" s="5"/>
      <c r="D443" s="5"/>
      <c r="E443" s="5"/>
      <c r="F443" s="5"/>
      <c r="G443" s="49"/>
    </row>
    <row r="444">
      <c r="A444" s="5"/>
      <c r="B444" s="5"/>
      <c r="C444" s="5"/>
      <c r="D444" s="5"/>
      <c r="E444" s="5"/>
      <c r="F444" s="5"/>
      <c r="G444" s="49"/>
    </row>
    <row r="445">
      <c r="A445" s="5"/>
      <c r="B445" s="5"/>
      <c r="C445" s="5"/>
      <c r="D445" s="5"/>
      <c r="E445" s="5"/>
      <c r="F445" s="5"/>
      <c r="G445" s="49"/>
    </row>
    <row r="446">
      <c r="A446" s="5"/>
      <c r="B446" s="5"/>
      <c r="C446" s="5"/>
      <c r="D446" s="5"/>
      <c r="E446" s="5"/>
      <c r="F446" s="5"/>
      <c r="G446" s="49"/>
    </row>
    <row r="447">
      <c r="A447" s="5"/>
      <c r="B447" s="5"/>
      <c r="C447" s="5"/>
      <c r="D447" s="5"/>
      <c r="E447" s="5"/>
      <c r="F447" s="5"/>
      <c r="G447" s="49"/>
    </row>
    <row r="448">
      <c r="A448" s="5"/>
      <c r="B448" s="5"/>
      <c r="C448" s="5"/>
      <c r="D448" s="5"/>
      <c r="E448" s="5"/>
      <c r="F448" s="5"/>
      <c r="G448" s="49"/>
    </row>
    <row r="449">
      <c r="A449" s="5"/>
      <c r="B449" s="5"/>
      <c r="C449" s="5"/>
      <c r="D449" s="5"/>
      <c r="E449" s="5"/>
      <c r="F449" s="5"/>
      <c r="G449" s="49"/>
    </row>
    <row r="450">
      <c r="A450" s="5"/>
      <c r="B450" s="5"/>
      <c r="C450" s="5"/>
      <c r="D450" s="5"/>
      <c r="E450" s="5"/>
      <c r="F450" s="5"/>
      <c r="G450" s="49"/>
    </row>
    <row r="451">
      <c r="A451" s="5"/>
      <c r="B451" s="5"/>
      <c r="C451" s="5"/>
      <c r="D451" s="5"/>
      <c r="E451" s="5"/>
      <c r="F451" s="5"/>
      <c r="G451" s="49"/>
    </row>
    <row r="452">
      <c r="A452" s="5"/>
      <c r="B452" s="5"/>
      <c r="C452" s="5"/>
      <c r="D452" s="5"/>
      <c r="E452" s="5"/>
      <c r="F452" s="5"/>
      <c r="G452" s="49"/>
    </row>
    <row r="453">
      <c r="A453" s="5"/>
      <c r="B453" s="5"/>
      <c r="C453" s="5"/>
      <c r="D453" s="5"/>
      <c r="E453" s="5"/>
      <c r="F453" s="5"/>
      <c r="G453" s="49"/>
    </row>
    <row r="454">
      <c r="A454" s="5"/>
      <c r="B454" s="5"/>
      <c r="C454" s="5"/>
      <c r="D454" s="5"/>
      <c r="E454" s="5"/>
      <c r="F454" s="5"/>
      <c r="G454" s="49"/>
    </row>
    <row r="455">
      <c r="A455" s="5"/>
      <c r="B455" s="5"/>
      <c r="C455" s="5"/>
      <c r="D455" s="5"/>
      <c r="E455" s="5"/>
      <c r="F455" s="5"/>
      <c r="G455" s="49"/>
    </row>
    <row r="456">
      <c r="A456" s="5"/>
      <c r="B456" s="5"/>
      <c r="C456" s="5"/>
      <c r="D456" s="5"/>
      <c r="E456" s="5"/>
      <c r="F456" s="5"/>
      <c r="G456" s="49"/>
    </row>
    <row r="457">
      <c r="A457" s="5"/>
      <c r="B457" s="5"/>
      <c r="C457" s="5"/>
      <c r="D457" s="5"/>
      <c r="E457" s="5"/>
      <c r="F457" s="5"/>
      <c r="G457" s="49"/>
    </row>
    <row r="458">
      <c r="A458" s="5"/>
      <c r="B458" s="5"/>
      <c r="C458" s="5"/>
      <c r="D458" s="5"/>
      <c r="E458" s="5"/>
      <c r="F458" s="5"/>
      <c r="G458" s="49"/>
    </row>
    <row r="459">
      <c r="A459" s="5"/>
      <c r="B459" s="5"/>
      <c r="C459" s="5"/>
      <c r="D459" s="5"/>
      <c r="E459" s="5"/>
      <c r="F459" s="5"/>
      <c r="G459" s="49"/>
    </row>
    <row r="460">
      <c r="A460" s="5"/>
      <c r="B460" s="5"/>
      <c r="C460" s="5"/>
      <c r="D460" s="5"/>
      <c r="E460" s="5"/>
      <c r="F460" s="5"/>
      <c r="G460" s="49"/>
    </row>
    <row r="461">
      <c r="A461" s="5"/>
      <c r="B461" s="5"/>
      <c r="C461" s="5"/>
      <c r="D461" s="5"/>
      <c r="E461" s="5"/>
      <c r="F461" s="5"/>
      <c r="G461" s="49"/>
    </row>
    <row r="462">
      <c r="A462" s="5"/>
      <c r="B462" s="5"/>
      <c r="C462" s="5"/>
      <c r="D462" s="5"/>
      <c r="E462" s="5"/>
      <c r="F462" s="5"/>
      <c r="G462" s="49"/>
    </row>
    <row r="463">
      <c r="A463" s="5"/>
      <c r="B463" s="5"/>
      <c r="C463" s="5"/>
      <c r="D463" s="5"/>
      <c r="E463" s="5"/>
      <c r="F463" s="5"/>
      <c r="G463" s="49"/>
    </row>
    <row r="464">
      <c r="A464" s="5"/>
      <c r="B464" s="5"/>
      <c r="C464" s="5"/>
      <c r="D464" s="5"/>
      <c r="E464" s="5"/>
      <c r="F464" s="5"/>
      <c r="G464" s="49"/>
    </row>
    <row r="465">
      <c r="A465" s="5"/>
      <c r="B465" s="5"/>
      <c r="C465" s="5"/>
      <c r="D465" s="5"/>
      <c r="E465" s="5"/>
      <c r="F465" s="5"/>
      <c r="G465" s="49"/>
    </row>
    <row r="466">
      <c r="A466" s="5"/>
      <c r="B466" s="5"/>
      <c r="C466" s="5"/>
      <c r="D466" s="5"/>
      <c r="E466" s="5"/>
      <c r="F466" s="5"/>
      <c r="G466" s="49"/>
    </row>
    <row r="467">
      <c r="A467" s="5"/>
      <c r="B467" s="5"/>
      <c r="C467" s="5"/>
      <c r="D467" s="5"/>
      <c r="E467" s="5"/>
      <c r="F467" s="5"/>
      <c r="G467" s="49"/>
    </row>
    <row r="468">
      <c r="A468" s="5"/>
      <c r="B468" s="5"/>
      <c r="C468" s="5"/>
      <c r="D468" s="5"/>
      <c r="E468" s="5"/>
      <c r="F468" s="5"/>
      <c r="G468" s="49"/>
    </row>
    <row r="469">
      <c r="A469" s="5"/>
      <c r="B469" s="5"/>
      <c r="C469" s="5"/>
      <c r="D469" s="5"/>
      <c r="E469" s="5"/>
      <c r="F469" s="5"/>
      <c r="G469" s="49"/>
    </row>
    <row r="470">
      <c r="A470" s="5"/>
      <c r="B470" s="5"/>
      <c r="C470" s="5"/>
      <c r="D470" s="5"/>
      <c r="E470" s="5"/>
      <c r="F470" s="5"/>
      <c r="G470" s="49"/>
    </row>
    <row r="471">
      <c r="A471" s="5"/>
      <c r="B471" s="5"/>
      <c r="C471" s="5"/>
      <c r="D471" s="5"/>
      <c r="E471" s="5"/>
      <c r="F471" s="5"/>
      <c r="G471" s="49"/>
    </row>
    <row r="472">
      <c r="A472" s="5"/>
      <c r="B472" s="5"/>
      <c r="C472" s="5"/>
      <c r="D472" s="5"/>
      <c r="E472" s="5"/>
      <c r="F472" s="5"/>
      <c r="G472" s="49"/>
    </row>
    <row r="473">
      <c r="A473" s="5"/>
      <c r="B473" s="5"/>
      <c r="C473" s="5"/>
      <c r="D473" s="5"/>
      <c r="E473" s="5"/>
      <c r="F473" s="5"/>
      <c r="G473" s="49"/>
    </row>
    <row r="474">
      <c r="A474" s="5"/>
      <c r="B474" s="5"/>
      <c r="C474" s="5"/>
      <c r="D474" s="5"/>
      <c r="E474" s="5"/>
      <c r="F474" s="5"/>
      <c r="G474" s="49"/>
    </row>
    <row r="475">
      <c r="A475" s="5"/>
      <c r="B475" s="5"/>
      <c r="C475" s="5"/>
      <c r="D475" s="5"/>
      <c r="E475" s="5"/>
      <c r="F475" s="5"/>
      <c r="G475" s="49"/>
    </row>
    <row r="476">
      <c r="A476" s="5"/>
      <c r="B476" s="5"/>
      <c r="C476" s="5"/>
      <c r="D476" s="5"/>
      <c r="E476" s="5"/>
      <c r="F476" s="5"/>
      <c r="G476" s="49"/>
    </row>
    <row r="477">
      <c r="A477" s="5"/>
      <c r="B477" s="5"/>
      <c r="C477" s="5"/>
      <c r="D477" s="5"/>
      <c r="E477" s="5"/>
      <c r="F477" s="5"/>
      <c r="G477" s="49"/>
    </row>
    <row r="478">
      <c r="A478" s="5"/>
      <c r="B478" s="5"/>
      <c r="C478" s="5"/>
      <c r="D478" s="5"/>
      <c r="E478" s="5"/>
      <c r="F478" s="5"/>
      <c r="G478" s="49"/>
    </row>
    <row r="479">
      <c r="A479" s="5"/>
      <c r="B479" s="5"/>
      <c r="C479" s="5"/>
      <c r="D479" s="5"/>
      <c r="E479" s="5"/>
      <c r="F479" s="5"/>
      <c r="G479" s="49"/>
    </row>
    <row r="480">
      <c r="A480" s="5"/>
      <c r="B480" s="5"/>
      <c r="C480" s="5"/>
      <c r="D480" s="5"/>
      <c r="E480" s="5"/>
      <c r="F480" s="5"/>
      <c r="G480" s="49"/>
    </row>
    <row r="481">
      <c r="A481" s="5"/>
      <c r="B481" s="5"/>
      <c r="C481" s="5"/>
      <c r="D481" s="5"/>
      <c r="E481" s="5"/>
      <c r="F481" s="5"/>
      <c r="G481" s="49"/>
    </row>
    <row r="482">
      <c r="A482" s="5"/>
      <c r="B482" s="5"/>
      <c r="C482" s="5"/>
      <c r="D482" s="5"/>
      <c r="E482" s="5"/>
      <c r="F482" s="5"/>
      <c r="G482" s="49"/>
    </row>
    <row r="483">
      <c r="A483" s="5"/>
      <c r="B483" s="5"/>
      <c r="C483" s="5"/>
      <c r="D483" s="5"/>
      <c r="E483" s="5"/>
      <c r="F483" s="5"/>
      <c r="G483" s="49"/>
    </row>
    <row r="484">
      <c r="A484" s="5"/>
      <c r="B484" s="5"/>
      <c r="C484" s="5"/>
      <c r="D484" s="5"/>
      <c r="E484" s="5"/>
      <c r="F484" s="5"/>
      <c r="G484" s="49"/>
    </row>
    <row r="485">
      <c r="A485" s="5"/>
      <c r="B485" s="5"/>
      <c r="C485" s="5"/>
      <c r="D485" s="5"/>
      <c r="E485" s="5"/>
      <c r="F485" s="5"/>
      <c r="G485" s="49"/>
    </row>
    <row r="486">
      <c r="A486" s="5"/>
      <c r="B486" s="5"/>
      <c r="C486" s="5"/>
      <c r="D486" s="5"/>
      <c r="E486" s="5"/>
      <c r="F486" s="5"/>
      <c r="G486" s="49"/>
    </row>
    <row r="487">
      <c r="A487" s="5"/>
      <c r="B487" s="5"/>
      <c r="C487" s="5"/>
      <c r="D487" s="5"/>
      <c r="E487" s="5"/>
      <c r="F487" s="5"/>
      <c r="G487" s="49"/>
    </row>
    <row r="488">
      <c r="A488" s="5"/>
      <c r="B488" s="5"/>
      <c r="C488" s="5"/>
      <c r="D488" s="5"/>
      <c r="E488" s="5"/>
      <c r="F488" s="5"/>
      <c r="G488" s="49"/>
    </row>
    <row r="489">
      <c r="A489" s="5"/>
      <c r="B489" s="5"/>
      <c r="C489" s="5"/>
      <c r="D489" s="5"/>
      <c r="E489" s="5"/>
      <c r="F489" s="5"/>
      <c r="G489" s="49"/>
    </row>
    <row r="490">
      <c r="A490" s="5"/>
      <c r="B490" s="5"/>
      <c r="C490" s="5"/>
      <c r="D490" s="5"/>
      <c r="E490" s="5"/>
      <c r="F490" s="5"/>
      <c r="G490" s="49"/>
    </row>
    <row r="491">
      <c r="A491" s="5"/>
      <c r="B491" s="5"/>
      <c r="C491" s="5"/>
      <c r="D491" s="5"/>
      <c r="E491" s="5"/>
      <c r="F491" s="5"/>
      <c r="G491" s="49"/>
    </row>
    <row r="492">
      <c r="A492" s="5"/>
      <c r="B492" s="5"/>
      <c r="C492" s="5"/>
      <c r="D492" s="5"/>
      <c r="E492" s="5"/>
      <c r="F492" s="5"/>
      <c r="G492" s="49"/>
    </row>
    <row r="493">
      <c r="A493" s="5"/>
      <c r="B493" s="5"/>
      <c r="C493" s="5"/>
      <c r="D493" s="5"/>
      <c r="E493" s="5"/>
      <c r="F493" s="5"/>
      <c r="G493" s="49"/>
    </row>
    <row r="494">
      <c r="A494" s="5"/>
      <c r="B494" s="5"/>
      <c r="C494" s="5"/>
      <c r="D494" s="5"/>
      <c r="E494" s="5"/>
      <c r="F494" s="5"/>
      <c r="G494" s="49"/>
    </row>
    <row r="495">
      <c r="A495" s="5"/>
      <c r="B495" s="5"/>
      <c r="C495" s="5"/>
      <c r="D495" s="5"/>
      <c r="E495" s="5"/>
      <c r="F495" s="5"/>
      <c r="G495" s="49"/>
    </row>
    <row r="496">
      <c r="A496" s="5"/>
      <c r="B496" s="5"/>
      <c r="C496" s="5"/>
      <c r="D496" s="5"/>
      <c r="E496" s="5"/>
      <c r="F496" s="5"/>
      <c r="G496" s="49"/>
    </row>
    <row r="497">
      <c r="A497" s="5"/>
      <c r="B497" s="5"/>
      <c r="C497" s="5"/>
      <c r="D497" s="5"/>
      <c r="E497" s="5"/>
      <c r="F497" s="5"/>
      <c r="G497" s="49"/>
    </row>
    <row r="498">
      <c r="A498" s="5"/>
      <c r="B498" s="5"/>
      <c r="C498" s="5"/>
      <c r="D498" s="5"/>
      <c r="E498" s="5"/>
      <c r="F498" s="5"/>
      <c r="G498" s="49"/>
    </row>
    <row r="499">
      <c r="A499" s="5"/>
      <c r="B499" s="5"/>
      <c r="C499" s="5"/>
      <c r="D499" s="5"/>
      <c r="E499" s="5"/>
      <c r="F499" s="5"/>
      <c r="G499" s="49"/>
    </row>
    <row r="500">
      <c r="A500" s="5"/>
      <c r="B500" s="5"/>
      <c r="C500" s="5"/>
      <c r="D500" s="5"/>
      <c r="E500" s="5"/>
      <c r="F500" s="5"/>
      <c r="G500" s="49"/>
    </row>
    <row r="501">
      <c r="A501" s="5"/>
      <c r="B501" s="5"/>
      <c r="C501" s="5"/>
      <c r="D501" s="5"/>
      <c r="E501" s="5"/>
      <c r="F501" s="5"/>
      <c r="G501" s="49"/>
    </row>
    <row r="502">
      <c r="A502" s="5"/>
      <c r="B502" s="5"/>
      <c r="C502" s="5"/>
      <c r="D502" s="5"/>
      <c r="E502" s="5"/>
      <c r="F502" s="5"/>
      <c r="G502" s="49"/>
    </row>
    <row r="503">
      <c r="A503" s="5"/>
      <c r="B503" s="5"/>
      <c r="C503" s="5"/>
      <c r="D503" s="5"/>
      <c r="E503" s="5"/>
      <c r="F503" s="5"/>
      <c r="G503" s="49"/>
    </row>
    <row r="504">
      <c r="A504" s="5"/>
      <c r="B504" s="5"/>
      <c r="C504" s="5"/>
      <c r="D504" s="5"/>
      <c r="E504" s="5"/>
      <c r="F504" s="5"/>
      <c r="G504" s="49"/>
    </row>
    <row r="505">
      <c r="A505" s="5"/>
      <c r="B505" s="5"/>
      <c r="C505" s="5"/>
      <c r="D505" s="5"/>
      <c r="E505" s="5"/>
      <c r="F505" s="5"/>
      <c r="G505" s="49"/>
    </row>
    <row r="506">
      <c r="A506" s="5"/>
      <c r="B506" s="5"/>
      <c r="C506" s="5"/>
      <c r="D506" s="5"/>
      <c r="E506" s="5"/>
      <c r="F506" s="5"/>
      <c r="G506" s="49"/>
    </row>
    <row r="507">
      <c r="A507" s="5"/>
      <c r="B507" s="5"/>
      <c r="C507" s="5"/>
      <c r="D507" s="5"/>
      <c r="E507" s="5"/>
      <c r="F507" s="5"/>
      <c r="G507" s="49"/>
    </row>
    <row r="508">
      <c r="A508" s="5"/>
      <c r="B508" s="5"/>
      <c r="C508" s="5"/>
      <c r="D508" s="5"/>
      <c r="E508" s="5"/>
      <c r="F508" s="5"/>
      <c r="G508" s="49"/>
    </row>
    <row r="509">
      <c r="A509" s="5"/>
      <c r="B509" s="5"/>
      <c r="C509" s="5"/>
      <c r="D509" s="5"/>
      <c r="E509" s="5"/>
      <c r="F509" s="5"/>
      <c r="G509" s="49"/>
    </row>
    <row r="510">
      <c r="A510" s="5"/>
      <c r="B510" s="5"/>
      <c r="C510" s="5"/>
      <c r="D510" s="5"/>
      <c r="E510" s="5"/>
      <c r="F510" s="5"/>
      <c r="G510" s="49"/>
    </row>
    <row r="511">
      <c r="A511" s="5"/>
      <c r="B511" s="5"/>
      <c r="C511" s="5"/>
      <c r="D511" s="5"/>
      <c r="E511" s="5"/>
      <c r="F511" s="5"/>
      <c r="G511" s="49"/>
    </row>
    <row r="512">
      <c r="A512" s="5"/>
      <c r="B512" s="5"/>
      <c r="C512" s="5"/>
      <c r="D512" s="5"/>
      <c r="E512" s="5"/>
      <c r="F512" s="5"/>
      <c r="G512" s="49"/>
    </row>
    <row r="513">
      <c r="A513" s="5"/>
      <c r="B513" s="5"/>
      <c r="C513" s="5"/>
      <c r="D513" s="5"/>
      <c r="E513" s="5"/>
      <c r="F513" s="5"/>
      <c r="G513" s="49"/>
    </row>
    <row r="514">
      <c r="A514" s="5"/>
      <c r="B514" s="5"/>
      <c r="C514" s="5"/>
      <c r="D514" s="5"/>
      <c r="E514" s="5"/>
      <c r="F514" s="5"/>
      <c r="G514" s="49"/>
    </row>
    <row r="515">
      <c r="A515" s="5"/>
      <c r="B515" s="5"/>
      <c r="C515" s="5"/>
      <c r="D515" s="5"/>
      <c r="E515" s="5"/>
      <c r="F515" s="5"/>
      <c r="G515" s="49"/>
    </row>
    <row r="516">
      <c r="A516" s="5"/>
      <c r="B516" s="5"/>
      <c r="C516" s="5"/>
      <c r="D516" s="5"/>
      <c r="E516" s="5"/>
      <c r="F516" s="5"/>
      <c r="G516" s="49"/>
    </row>
    <row r="517">
      <c r="A517" s="5"/>
      <c r="B517" s="5"/>
      <c r="C517" s="5"/>
      <c r="D517" s="5"/>
      <c r="E517" s="5"/>
      <c r="F517" s="5"/>
      <c r="G517" s="49"/>
    </row>
    <row r="518">
      <c r="A518" s="5"/>
      <c r="B518" s="5"/>
      <c r="C518" s="5"/>
      <c r="D518" s="5"/>
      <c r="E518" s="5"/>
      <c r="F518" s="5"/>
      <c r="G518" s="49"/>
    </row>
    <row r="519">
      <c r="A519" s="5"/>
      <c r="B519" s="5"/>
      <c r="C519" s="5"/>
      <c r="D519" s="5"/>
      <c r="E519" s="5"/>
      <c r="F519" s="5"/>
      <c r="G519" s="49"/>
    </row>
    <row r="520">
      <c r="A520" s="5"/>
      <c r="B520" s="5"/>
      <c r="C520" s="5"/>
      <c r="D520" s="5"/>
      <c r="E520" s="5"/>
      <c r="F520" s="5"/>
      <c r="G520" s="49"/>
    </row>
    <row r="521">
      <c r="A521" s="5"/>
      <c r="B521" s="5"/>
      <c r="C521" s="5"/>
      <c r="D521" s="5"/>
      <c r="E521" s="5"/>
      <c r="F521" s="5"/>
      <c r="G521" s="49"/>
    </row>
    <row r="522">
      <c r="A522" s="5"/>
      <c r="B522" s="5"/>
      <c r="C522" s="5"/>
      <c r="D522" s="5"/>
      <c r="E522" s="5"/>
      <c r="F522" s="5"/>
      <c r="G522" s="49"/>
    </row>
    <row r="523">
      <c r="A523" s="5"/>
      <c r="B523" s="5"/>
      <c r="C523" s="5"/>
      <c r="D523" s="5"/>
      <c r="E523" s="5"/>
      <c r="F523" s="5"/>
      <c r="G523" s="49"/>
    </row>
    <row r="524">
      <c r="A524" s="5"/>
      <c r="B524" s="5"/>
      <c r="C524" s="5"/>
      <c r="D524" s="5"/>
      <c r="E524" s="5"/>
      <c r="F524" s="5"/>
      <c r="G524" s="49"/>
    </row>
    <row r="525">
      <c r="A525" s="5"/>
      <c r="B525" s="5"/>
      <c r="C525" s="5"/>
      <c r="D525" s="5"/>
      <c r="E525" s="5"/>
      <c r="F525" s="5"/>
      <c r="G525" s="49"/>
    </row>
    <row r="526">
      <c r="A526" s="5"/>
      <c r="B526" s="5"/>
      <c r="C526" s="5"/>
      <c r="D526" s="5"/>
      <c r="E526" s="5"/>
      <c r="F526" s="5"/>
      <c r="G526" s="49"/>
    </row>
    <row r="527">
      <c r="A527" s="5"/>
      <c r="B527" s="5"/>
      <c r="C527" s="5"/>
      <c r="D527" s="5"/>
      <c r="E527" s="5"/>
      <c r="F527" s="5"/>
      <c r="G527" s="49"/>
    </row>
    <row r="528">
      <c r="A528" s="5"/>
      <c r="B528" s="5"/>
      <c r="C528" s="5"/>
      <c r="D528" s="5"/>
      <c r="E528" s="5"/>
      <c r="F528" s="5"/>
      <c r="G528" s="49"/>
    </row>
    <row r="529">
      <c r="A529" s="5"/>
      <c r="B529" s="5"/>
      <c r="C529" s="5"/>
      <c r="D529" s="5"/>
      <c r="E529" s="5"/>
      <c r="F529" s="5"/>
      <c r="G529" s="49"/>
    </row>
    <row r="530">
      <c r="A530" s="5"/>
      <c r="B530" s="5"/>
      <c r="C530" s="5"/>
      <c r="D530" s="5"/>
      <c r="E530" s="5"/>
      <c r="F530" s="5"/>
      <c r="G530" s="49"/>
    </row>
    <row r="531">
      <c r="A531" s="5"/>
      <c r="B531" s="5"/>
      <c r="C531" s="5"/>
      <c r="D531" s="5"/>
      <c r="E531" s="5"/>
      <c r="F531" s="5"/>
      <c r="G531" s="49"/>
    </row>
    <row r="532">
      <c r="A532" s="5"/>
      <c r="B532" s="5"/>
      <c r="C532" s="5"/>
      <c r="D532" s="5"/>
      <c r="E532" s="5"/>
      <c r="F532" s="5"/>
      <c r="G532" s="49"/>
    </row>
    <row r="533">
      <c r="A533" s="5"/>
      <c r="B533" s="5"/>
      <c r="C533" s="5"/>
      <c r="D533" s="5"/>
      <c r="E533" s="5"/>
      <c r="F533" s="5"/>
      <c r="G533" s="49"/>
    </row>
    <row r="534">
      <c r="A534" s="5"/>
      <c r="B534" s="5"/>
      <c r="C534" s="5"/>
      <c r="D534" s="5"/>
      <c r="E534" s="5"/>
      <c r="F534" s="5"/>
      <c r="G534" s="49"/>
    </row>
    <row r="535">
      <c r="A535" s="5"/>
      <c r="B535" s="5"/>
      <c r="C535" s="5"/>
      <c r="D535" s="5"/>
      <c r="E535" s="5"/>
      <c r="F535" s="5"/>
      <c r="G535" s="49"/>
    </row>
    <row r="536">
      <c r="A536" s="5"/>
      <c r="B536" s="5"/>
      <c r="C536" s="5"/>
      <c r="D536" s="5"/>
      <c r="E536" s="5"/>
      <c r="F536" s="5"/>
      <c r="G536" s="49"/>
    </row>
    <row r="537">
      <c r="A537" s="5"/>
      <c r="B537" s="5"/>
      <c r="C537" s="5"/>
      <c r="D537" s="5"/>
      <c r="E537" s="5"/>
      <c r="F537" s="5"/>
      <c r="G537" s="49"/>
    </row>
    <row r="538">
      <c r="A538" s="5"/>
      <c r="B538" s="5"/>
      <c r="C538" s="5"/>
      <c r="D538" s="5"/>
      <c r="E538" s="5"/>
      <c r="F538" s="5"/>
      <c r="G538" s="49"/>
    </row>
    <row r="539">
      <c r="A539" s="5"/>
      <c r="B539" s="5"/>
      <c r="C539" s="5"/>
      <c r="D539" s="5"/>
      <c r="E539" s="5"/>
      <c r="F539" s="5"/>
      <c r="G539" s="49"/>
    </row>
    <row r="540">
      <c r="A540" s="5"/>
      <c r="B540" s="5"/>
      <c r="C540" s="5"/>
      <c r="D540" s="5"/>
      <c r="E540" s="5"/>
      <c r="F540" s="5"/>
      <c r="G540" s="49"/>
    </row>
    <row r="541">
      <c r="A541" s="5"/>
      <c r="B541" s="5"/>
      <c r="C541" s="5"/>
      <c r="D541" s="5"/>
      <c r="E541" s="5"/>
      <c r="F541" s="5"/>
      <c r="G541" s="49"/>
    </row>
    <row r="542">
      <c r="A542" s="5"/>
      <c r="B542" s="5"/>
      <c r="C542" s="5"/>
      <c r="D542" s="5"/>
      <c r="E542" s="5"/>
      <c r="F542" s="5"/>
      <c r="G542" s="49"/>
    </row>
    <row r="543">
      <c r="A543" s="5"/>
      <c r="B543" s="5"/>
      <c r="C543" s="5"/>
      <c r="D543" s="5"/>
      <c r="E543" s="5"/>
      <c r="F543" s="5"/>
      <c r="G543" s="49"/>
    </row>
    <row r="544">
      <c r="A544" s="5"/>
      <c r="B544" s="5"/>
      <c r="C544" s="5"/>
      <c r="D544" s="5"/>
      <c r="E544" s="5"/>
      <c r="F544" s="5"/>
      <c r="G544" s="49"/>
    </row>
    <row r="545">
      <c r="A545" s="5"/>
      <c r="B545" s="5"/>
      <c r="C545" s="5"/>
      <c r="D545" s="5"/>
      <c r="E545" s="5"/>
      <c r="F545" s="5"/>
      <c r="G545" s="49"/>
    </row>
    <row r="546">
      <c r="A546" s="5"/>
      <c r="B546" s="5"/>
      <c r="C546" s="5"/>
      <c r="D546" s="5"/>
      <c r="E546" s="5"/>
      <c r="F546" s="5"/>
      <c r="G546" s="49"/>
    </row>
    <row r="547">
      <c r="A547" s="5"/>
      <c r="B547" s="5"/>
      <c r="C547" s="5"/>
      <c r="D547" s="5"/>
      <c r="E547" s="5"/>
      <c r="F547" s="5"/>
      <c r="G547" s="49"/>
    </row>
    <row r="548">
      <c r="A548" s="5"/>
      <c r="B548" s="5"/>
      <c r="C548" s="5"/>
      <c r="D548" s="5"/>
      <c r="E548" s="5"/>
      <c r="F548" s="5"/>
      <c r="G548" s="49"/>
    </row>
    <row r="549">
      <c r="A549" s="5"/>
      <c r="B549" s="5"/>
      <c r="C549" s="5"/>
      <c r="D549" s="5"/>
      <c r="E549" s="5"/>
      <c r="F549" s="5"/>
      <c r="G549" s="49"/>
    </row>
    <row r="550">
      <c r="A550" s="5"/>
      <c r="B550" s="5"/>
      <c r="C550" s="5"/>
      <c r="D550" s="5"/>
      <c r="E550" s="5"/>
      <c r="F550" s="5"/>
      <c r="G550" s="49"/>
    </row>
    <row r="551">
      <c r="A551" s="5"/>
      <c r="B551" s="5"/>
      <c r="C551" s="5"/>
      <c r="D551" s="5"/>
      <c r="E551" s="5"/>
      <c r="F551" s="5"/>
      <c r="G551" s="49"/>
    </row>
    <row r="552">
      <c r="A552" s="5"/>
      <c r="B552" s="5"/>
      <c r="C552" s="5"/>
      <c r="D552" s="5"/>
      <c r="E552" s="5"/>
      <c r="F552" s="5"/>
      <c r="G552" s="49"/>
    </row>
    <row r="553">
      <c r="A553" s="5"/>
      <c r="B553" s="5"/>
      <c r="C553" s="5"/>
      <c r="D553" s="5"/>
      <c r="E553" s="5"/>
      <c r="F553" s="5"/>
      <c r="G553" s="49"/>
    </row>
    <row r="554">
      <c r="A554" s="5"/>
      <c r="B554" s="5"/>
      <c r="C554" s="5"/>
      <c r="D554" s="5"/>
      <c r="E554" s="5"/>
      <c r="F554" s="5"/>
      <c r="G554" s="49"/>
    </row>
    <row r="555">
      <c r="A555" s="5"/>
      <c r="B555" s="5"/>
      <c r="C555" s="5"/>
      <c r="D555" s="5"/>
      <c r="E555" s="5"/>
      <c r="F555" s="5"/>
      <c r="G555" s="49"/>
    </row>
    <row r="556">
      <c r="A556" s="5"/>
      <c r="B556" s="5"/>
      <c r="C556" s="5"/>
      <c r="D556" s="5"/>
      <c r="E556" s="5"/>
      <c r="F556" s="5"/>
      <c r="G556" s="49"/>
    </row>
    <row r="557">
      <c r="A557" s="5"/>
      <c r="B557" s="5"/>
      <c r="C557" s="5"/>
      <c r="D557" s="5"/>
      <c r="E557" s="5"/>
      <c r="F557" s="5"/>
      <c r="G557" s="49"/>
    </row>
    <row r="558">
      <c r="A558" s="5"/>
      <c r="B558" s="5"/>
      <c r="C558" s="5"/>
      <c r="D558" s="5"/>
      <c r="E558" s="5"/>
      <c r="F558" s="5"/>
      <c r="G558" s="49"/>
    </row>
    <row r="559">
      <c r="A559" s="5"/>
      <c r="B559" s="5"/>
      <c r="C559" s="5"/>
      <c r="D559" s="5"/>
      <c r="E559" s="5"/>
      <c r="F559" s="5"/>
      <c r="G559" s="49"/>
    </row>
    <row r="560">
      <c r="A560" s="5"/>
      <c r="B560" s="5"/>
      <c r="C560" s="5"/>
      <c r="D560" s="5"/>
      <c r="E560" s="5"/>
      <c r="F560" s="5"/>
      <c r="G560" s="49"/>
    </row>
    <row r="561">
      <c r="A561" s="5"/>
      <c r="B561" s="5"/>
      <c r="C561" s="5"/>
      <c r="D561" s="5"/>
      <c r="E561" s="5"/>
      <c r="F561" s="5"/>
      <c r="G561" s="49"/>
    </row>
    <row r="562">
      <c r="A562" s="5"/>
      <c r="B562" s="5"/>
      <c r="C562" s="5"/>
      <c r="D562" s="5"/>
      <c r="E562" s="5"/>
      <c r="F562" s="5"/>
      <c r="G562" s="49"/>
    </row>
    <row r="563">
      <c r="A563" s="5"/>
      <c r="B563" s="5"/>
      <c r="C563" s="5"/>
      <c r="D563" s="5"/>
      <c r="E563" s="5"/>
      <c r="F563" s="5"/>
      <c r="G563" s="49"/>
    </row>
    <row r="564">
      <c r="A564" s="5"/>
      <c r="B564" s="5"/>
      <c r="C564" s="5"/>
      <c r="D564" s="5"/>
      <c r="E564" s="5"/>
      <c r="F564" s="5"/>
      <c r="G564" s="49"/>
    </row>
    <row r="565">
      <c r="A565" s="5"/>
      <c r="B565" s="5"/>
      <c r="C565" s="5"/>
      <c r="D565" s="5"/>
      <c r="E565" s="5"/>
      <c r="F565" s="5"/>
      <c r="G565" s="49"/>
    </row>
    <row r="566">
      <c r="A566" s="5"/>
      <c r="B566" s="5"/>
      <c r="C566" s="5"/>
      <c r="D566" s="5"/>
      <c r="E566" s="5"/>
      <c r="F566" s="5"/>
      <c r="G566" s="49"/>
    </row>
    <row r="567">
      <c r="A567" s="5"/>
      <c r="B567" s="5"/>
      <c r="C567" s="5"/>
      <c r="D567" s="5"/>
      <c r="E567" s="5"/>
      <c r="F567" s="5"/>
      <c r="G567" s="49"/>
    </row>
    <row r="568">
      <c r="A568" s="5"/>
      <c r="B568" s="5"/>
      <c r="C568" s="5"/>
      <c r="D568" s="5"/>
      <c r="E568" s="5"/>
      <c r="F568" s="5"/>
      <c r="G568" s="49"/>
    </row>
    <row r="569">
      <c r="A569" s="5"/>
      <c r="B569" s="5"/>
      <c r="C569" s="5"/>
      <c r="D569" s="5"/>
      <c r="E569" s="5"/>
      <c r="F569" s="5"/>
      <c r="G569" s="49"/>
    </row>
    <row r="570">
      <c r="A570" s="5"/>
      <c r="B570" s="5"/>
      <c r="C570" s="5"/>
      <c r="D570" s="5"/>
      <c r="E570" s="5"/>
      <c r="F570" s="5"/>
      <c r="G570" s="49"/>
    </row>
    <row r="571">
      <c r="A571" s="5"/>
      <c r="B571" s="5"/>
      <c r="C571" s="5"/>
      <c r="D571" s="5"/>
      <c r="E571" s="5"/>
      <c r="F571" s="5"/>
      <c r="G571" s="49"/>
    </row>
    <row r="572">
      <c r="A572" s="5"/>
      <c r="B572" s="5"/>
      <c r="C572" s="5"/>
      <c r="D572" s="5"/>
      <c r="E572" s="5"/>
      <c r="F572" s="5"/>
      <c r="G572" s="49"/>
    </row>
    <row r="573">
      <c r="A573" s="5"/>
      <c r="B573" s="5"/>
      <c r="C573" s="5"/>
      <c r="D573" s="5"/>
      <c r="E573" s="5"/>
      <c r="F573" s="5"/>
      <c r="G573" s="49"/>
    </row>
    <row r="574">
      <c r="A574" s="5"/>
      <c r="B574" s="5"/>
      <c r="C574" s="5"/>
      <c r="D574" s="5"/>
      <c r="E574" s="5"/>
      <c r="F574" s="5"/>
      <c r="G574" s="49"/>
    </row>
    <row r="575">
      <c r="A575" s="5"/>
      <c r="B575" s="5"/>
      <c r="C575" s="5"/>
      <c r="D575" s="5"/>
      <c r="E575" s="5"/>
      <c r="F575" s="5"/>
      <c r="G575" s="49"/>
    </row>
    <row r="576">
      <c r="A576" s="5"/>
      <c r="B576" s="5"/>
      <c r="C576" s="5"/>
      <c r="D576" s="5"/>
      <c r="E576" s="5"/>
      <c r="F576" s="5"/>
      <c r="G576" s="49"/>
    </row>
    <row r="577">
      <c r="A577" s="5"/>
      <c r="B577" s="5"/>
      <c r="C577" s="5"/>
      <c r="D577" s="5"/>
      <c r="E577" s="5"/>
      <c r="F577" s="5"/>
      <c r="G577" s="49"/>
    </row>
    <row r="578">
      <c r="A578" s="5"/>
      <c r="B578" s="5"/>
      <c r="C578" s="5"/>
      <c r="D578" s="5"/>
      <c r="E578" s="5"/>
      <c r="F578" s="5"/>
      <c r="G578" s="49"/>
    </row>
    <row r="579">
      <c r="A579" s="5"/>
      <c r="B579" s="5"/>
      <c r="C579" s="5"/>
      <c r="D579" s="5"/>
      <c r="E579" s="5"/>
      <c r="F579" s="5"/>
      <c r="G579" s="49"/>
    </row>
    <row r="580">
      <c r="A580" s="5"/>
      <c r="B580" s="5"/>
      <c r="C580" s="5"/>
      <c r="D580" s="5"/>
      <c r="E580" s="5"/>
      <c r="F580" s="5"/>
      <c r="G580" s="49"/>
    </row>
    <row r="581">
      <c r="A581" s="5"/>
      <c r="B581" s="5"/>
      <c r="C581" s="5"/>
      <c r="D581" s="5"/>
      <c r="E581" s="5"/>
      <c r="F581" s="5"/>
      <c r="G581" s="49"/>
    </row>
    <row r="582">
      <c r="A582" s="5"/>
      <c r="B582" s="5"/>
      <c r="C582" s="5"/>
      <c r="D582" s="5"/>
      <c r="E582" s="5"/>
      <c r="F582" s="5"/>
      <c r="G582" s="49"/>
    </row>
    <row r="583">
      <c r="A583" s="5"/>
      <c r="B583" s="5"/>
      <c r="C583" s="5"/>
      <c r="D583" s="5"/>
      <c r="E583" s="5"/>
      <c r="F583" s="5"/>
      <c r="G583" s="49"/>
    </row>
    <row r="584">
      <c r="A584" s="5"/>
      <c r="B584" s="5"/>
      <c r="C584" s="5"/>
      <c r="D584" s="5"/>
      <c r="E584" s="5"/>
      <c r="F584" s="5"/>
      <c r="G584" s="49"/>
    </row>
    <row r="585">
      <c r="A585" s="5"/>
      <c r="B585" s="5"/>
      <c r="C585" s="5"/>
      <c r="D585" s="5"/>
      <c r="E585" s="5"/>
      <c r="F585" s="5"/>
      <c r="G585" s="49"/>
    </row>
    <row r="586">
      <c r="A586" s="5"/>
      <c r="B586" s="5"/>
      <c r="C586" s="5"/>
      <c r="D586" s="5"/>
      <c r="E586" s="5"/>
      <c r="F586" s="5"/>
      <c r="G586" s="49"/>
    </row>
    <row r="587">
      <c r="A587" s="5"/>
      <c r="B587" s="5"/>
      <c r="C587" s="5"/>
      <c r="D587" s="5"/>
      <c r="E587" s="5"/>
      <c r="F587" s="5"/>
      <c r="G587" s="49"/>
    </row>
    <row r="588">
      <c r="A588" s="5"/>
      <c r="B588" s="5"/>
      <c r="C588" s="5"/>
      <c r="D588" s="5"/>
      <c r="E588" s="5"/>
      <c r="F588" s="5"/>
      <c r="G588" s="49"/>
    </row>
    <row r="589">
      <c r="A589" s="5"/>
      <c r="B589" s="5"/>
      <c r="C589" s="5"/>
      <c r="D589" s="5"/>
      <c r="E589" s="5"/>
      <c r="F589" s="5"/>
      <c r="G589" s="49"/>
    </row>
    <row r="590">
      <c r="A590" s="5"/>
      <c r="B590" s="5"/>
      <c r="C590" s="5"/>
      <c r="D590" s="5"/>
      <c r="E590" s="5"/>
      <c r="F590" s="5"/>
      <c r="G590" s="49"/>
    </row>
    <row r="591">
      <c r="A591" s="5"/>
      <c r="B591" s="5"/>
      <c r="C591" s="5"/>
      <c r="D591" s="5"/>
      <c r="E591" s="5"/>
      <c r="F591" s="5"/>
      <c r="G591" s="49"/>
    </row>
    <row r="592">
      <c r="A592" s="5"/>
      <c r="B592" s="5"/>
      <c r="C592" s="5"/>
      <c r="D592" s="5"/>
      <c r="E592" s="5"/>
      <c r="F592" s="5"/>
      <c r="G592" s="49"/>
    </row>
    <row r="593">
      <c r="A593" s="5"/>
      <c r="B593" s="5"/>
      <c r="C593" s="5"/>
      <c r="D593" s="5"/>
      <c r="E593" s="5"/>
      <c r="F593" s="5"/>
      <c r="G593" s="49"/>
    </row>
    <row r="594">
      <c r="A594" s="5"/>
      <c r="B594" s="5"/>
      <c r="C594" s="5"/>
      <c r="D594" s="5"/>
      <c r="E594" s="5"/>
      <c r="F594" s="5"/>
      <c r="G594" s="49"/>
    </row>
    <row r="595">
      <c r="A595" s="5"/>
      <c r="B595" s="5"/>
      <c r="C595" s="5"/>
      <c r="D595" s="5"/>
      <c r="E595" s="5"/>
      <c r="F595" s="5"/>
      <c r="G595" s="49"/>
    </row>
    <row r="596">
      <c r="A596" s="5"/>
      <c r="B596" s="5"/>
      <c r="C596" s="5"/>
      <c r="D596" s="5"/>
      <c r="E596" s="5"/>
      <c r="F596" s="5"/>
      <c r="G596" s="49"/>
    </row>
    <row r="597">
      <c r="A597" s="5"/>
      <c r="B597" s="5"/>
      <c r="C597" s="5"/>
      <c r="D597" s="5"/>
      <c r="E597" s="5"/>
      <c r="F597" s="5"/>
      <c r="G597" s="49"/>
    </row>
    <row r="598">
      <c r="A598" s="5"/>
      <c r="B598" s="5"/>
      <c r="C598" s="5"/>
      <c r="D598" s="5"/>
      <c r="E598" s="5"/>
      <c r="F598" s="5"/>
      <c r="G598" s="49"/>
    </row>
    <row r="599">
      <c r="A599" s="5"/>
      <c r="B599" s="5"/>
      <c r="C599" s="5"/>
      <c r="D599" s="5"/>
      <c r="E599" s="5"/>
      <c r="F599" s="5"/>
      <c r="G599" s="49"/>
    </row>
    <row r="600">
      <c r="A600" s="5"/>
      <c r="B600" s="5"/>
      <c r="C600" s="5"/>
      <c r="D600" s="5"/>
      <c r="E600" s="5"/>
      <c r="F600" s="5"/>
      <c r="G600" s="49"/>
    </row>
    <row r="601">
      <c r="A601" s="5"/>
      <c r="B601" s="5"/>
      <c r="C601" s="5"/>
      <c r="D601" s="5"/>
      <c r="E601" s="5"/>
      <c r="F601" s="5"/>
      <c r="G601" s="49"/>
    </row>
    <row r="602">
      <c r="A602" s="5"/>
      <c r="B602" s="5"/>
      <c r="C602" s="5"/>
      <c r="D602" s="5"/>
      <c r="E602" s="5"/>
      <c r="F602" s="5"/>
      <c r="G602" s="49"/>
    </row>
    <row r="603">
      <c r="A603" s="5"/>
      <c r="B603" s="5"/>
      <c r="C603" s="5"/>
      <c r="D603" s="5"/>
      <c r="E603" s="5"/>
      <c r="F603" s="5"/>
      <c r="G603" s="49"/>
    </row>
    <row r="604">
      <c r="A604" s="5"/>
      <c r="B604" s="5"/>
      <c r="C604" s="5"/>
      <c r="D604" s="5"/>
      <c r="E604" s="5"/>
      <c r="F604" s="5"/>
      <c r="G604" s="49"/>
    </row>
    <row r="605">
      <c r="A605" s="5"/>
      <c r="B605" s="5"/>
      <c r="C605" s="5"/>
      <c r="D605" s="5"/>
      <c r="E605" s="5"/>
      <c r="F605" s="5"/>
      <c r="G605" s="49"/>
    </row>
    <row r="606">
      <c r="A606" s="5"/>
      <c r="B606" s="5"/>
      <c r="C606" s="5"/>
      <c r="D606" s="5"/>
      <c r="E606" s="5"/>
      <c r="F606" s="5"/>
      <c r="G606" s="49"/>
    </row>
    <row r="607">
      <c r="A607" s="5"/>
      <c r="B607" s="5"/>
      <c r="C607" s="5"/>
      <c r="D607" s="5"/>
      <c r="E607" s="5"/>
      <c r="F607" s="5"/>
      <c r="G607" s="49"/>
    </row>
    <row r="608">
      <c r="A608" s="5"/>
      <c r="B608" s="5"/>
      <c r="C608" s="5"/>
      <c r="D608" s="5"/>
      <c r="E608" s="5"/>
      <c r="F608" s="5"/>
      <c r="G608" s="49"/>
    </row>
    <row r="609">
      <c r="A609" s="5"/>
      <c r="B609" s="5"/>
      <c r="C609" s="5"/>
      <c r="D609" s="5"/>
      <c r="E609" s="5"/>
      <c r="F609" s="5"/>
      <c r="G609" s="49"/>
    </row>
    <row r="610">
      <c r="A610" s="5"/>
      <c r="B610" s="5"/>
      <c r="C610" s="5"/>
      <c r="D610" s="5"/>
      <c r="E610" s="5"/>
      <c r="F610" s="5"/>
      <c r="G610" s="49"/>
    </row>
    <row r="611">
      <c r="A611" s="5"/>
      <c r="B611" s="5"/>
      <c r="C611" s="5"/>
      <c r="D611" s="5"/>
      <c r="E611" s="5"/>
      <c r="F611" s="5"/>
      <c r="G611" s="49"/>
    </row>
    <row r="612">
      <c r="A612" s="5"/>
      <c r="B612" s="5"/>
      <c r="C612" s="5"/>
      <c r="D612" s="5"/>
      <c r="E612" s="5"/>
      <c r="F612" s="5"/>
      <c r="G612" s="49"/>
    </row>
    <row r="613">
      <c r="A613" s="5"/>
      <c r="B613" s="5"/>
      <c r="C613" s="5"/>
      <c r="D613" s="5"/>
      <c r="E613" s="5"/>
      <c r="F613" s="5"/>
      <c r="G613" s="49"/>
    </row>
    <row r="614">
      <c r="A614" s="5"/>
      <c r="B614" s="5"/>
      <c r="C614" s="5"/>
      <c r="D614" s="5"/>
      <c r="E614" s="5"/>
      <c r="F614" s="5"/>
      <c r="G614" s="49"/>
    </row>
    <row r="615">
      <c r="A615" s="5"/>
      <c r="B615" s="5"/>
      <c r="C615" s="5"/>
      <c r="D615" s="5"/>
      <c r="E615" s="5"/>
      <c r="F615" s="5"/>
      <c r="G615" s="49"/>
    </row>
    <row r="616">
      <c r="A616" s="5"/>
      <c r="B616" s="5"/>
      <c r="C616" s="5"/>
      <c r="D616" s="5"/>
      <c r="E616" s="5"/>
      <c r="F616" s="5"/>
      <c r="G616" s="49"/>
    </row>
    <row r="617">
      <c r="A617" s="5"/>
      <c r="B617" s="5"/>
      <c r="C617" s="5"/>
      <c r="D617" s="5"/>
      <c r="E617" s="5"/>
      <c r="F617" s="5"/>
      <c r="G617" s="49"/>
    </row>
    <row r="618">
      <c r="A618" s="5"/>
      <c r="B618" s="5"/>
      <c r="C618" s="5"/>
      <c r="D618" s="5"/>
      <c r="E618" s="5"/>
      <c r="F618" s="5"/>
      <c r="G618" s="49"/>
    </row>
    <row r="619">
      <c r="A619" s="5"/>
      <c r="B619" s="5"/>
      <c r="C619" s="5"/>
      <c r="D619" s="5"/>
      <c r="E619" s="5"/>
      <c r="F619" s="5"/>
      <c r="G619" s="49"/>
    </row>
    <row r="620">
      <c r="A620" s="5"/>
      <c r="B620" s="5"/>
      <c r="C620" s="5"/>
      <c r="D620" s="5"/>
      <c r="E620" s="5"/>
      <c r="F620" s="5"/>
      <c r="G620" s="49"/>
    </row>
    <row r="621">
      <c r="A621" s="5"/>
      <c r="B621" s="5"/>
      <c r="C621" s="5"/>
      <c r="D621" s="5"/>
      <c r="E621" s="5"/>
      <c r="F621" s="5"/>
      <c r="G621" s="49"/>
    </row>
    <row r="622">
      <c r="A622" s="5"/>
      <c r="B622" s="5"/>
      <c r="C622" s="5"/>
      <c r="D622" s="5"/>
      <c r="E622" s="5"/>
      <c r="F622" s="5"/>
      <c r="G622" s="49"/>
    </row>
    <row r="623">
      <c r="A623" s="5"/>
      <c r="B623" s="5"/>
      <c r="C623" s="5"/>
      <c r="D623" s="5"/>
      <c r="E623" s="5"/>
      <c r="F623" s="5"/>
      <c r="G623" s="49"/>
    </row>
    <row r="624">
      <c r="A624" s="5"/>
      <c r="B624" s="5"/>
      <c r="C624" s="5"/>
      <c r="D624" s="5"/>
      <c r="E624" s="5"/>
      <c r="F624" s="5"/>
      <c r="G624" s="49"/>
    </row>
    <row r="625">
      <c r="A625" s="5"/>
      <c r="B625" s="5"/>
      <c r="C625" s="5"/>
      <c r="D625" s="5"/>
      <c r="E625" s="5"/>
      <c r="F625" s="5"/>
      <c r="G625" s="49"/>
    </row>
    <row r="626">
      <c r="A626" s="5"/>
      <c r="B626" s="5"/>
      <c r="C626" s="5"/>
      <c r="D626" s="5"/>
      <c r="E626" s="5"/>
      <c r="F626" s="5"/>
      <c r="G626" s="49"/>
    </row>
    <row r="627">
      <c r="A627" s="5"/>
      <c r="B627" s="5"/>
      <c r="C627" s="5"/>
      <c r="D627" s="5"/>
      <c r="E627" s="5"/>
      <c r="F627" s="5"/>
      <c r="G627" s="49"/>
    </row>
    <row r="628">
      <c r="A628" s="5"/>
      <c r="B628" s="5"/>
      <c r="C628" s="5"/>
      <c r="D628" s="5"/>
      <c r="E628" s="5"/>
      <c r="F628" s="5"/>
      <c r="G628" s="49"/>
    </row>
    <row r="629">
      <c r="A629" s="5"/>
      <c r="B629" s="5"/>
      <c r="C629" s="5"/>
      <c r="D629" s="5"/>
      <c r="E629" s="5"/>
      <c r="F629" s="5"/>
      <c r="G629" s="49"/>
    </row>
    <row r="630">
      <c r="A630" s="5"/>
      <c r="B630" s="5"/>
      <c r="C630" s="5"/>
      <c r="D630" s="5"/>
      <c r="E630" s="5"/>
      <c r="F630" s="5"/>
      <c r="G630" s="49"/>
    </row>
    <row r="631">
      <c r="A631" s="5"/>
      <c r="B631" s="5"/>
      <c r="C631" s="5"/>
      <c r="D631" s="5"/>
      <c r="E631" s="5"/>
      <c r="F631" s="5"/>
      <c r="G631" s="49"/>
    </row>
    <row r="632">
      <c r="A632" s="5"/>
      <c r="B632" s="5"/>
      <c r="C632" s="5"/>
      <c r="D632" s="5"/>
      <c r="E632" s="5"/>
      <c r="F632" s="5"/>
      <c r="G632" s="49"/>
    </row>
    <row r="633">
      <c r="A633" s="5"/>
      <c r="B633" s="5"/>
      <c r="C633" s="5"/>
      <c r="D633" s="5"/>
      <c r="E633" s="5"/>
      <c r="F633" s="5"/>
      <c r="G633" s="49"/>
    </row>
    <row r="634">
      <c r="A634" s="5"/>
      <c r="B634" s="5"/>
      <c r="C634" s="5"/>
      <c r="D634" s="5"/>
      <c r="E634" s="5"/>
      <c r="F634" s="5"/>
      <c r="G634" s="49"/>
    </row>
    <row r="635">
      <c r="A635" s="5"/>
      <c r="B635" s="5"/>
      <c r="C635" s="5"/>
      <c r="D635" s="5"/>
      <c r="E635" s="5"/>
      <c r="F635" s="5"/>
      <c r="G635" s="49"/>
    </row>
    <row r="636">
      <c r="A636" s="5"/>
      <c r="B636" s="5"/>
      <c r="C636" s="5"/>
      <c r="D636" s="5"/>
      <c r="E636" s="5"/>
      <c r="F636" s="5"/>
      <c r="G636" s="49"/>
    </row>
    <row r="637">
      <c r="A637" s="5"/>
      <c r="B637" s="5"/>
      <c r="C637" s="5"/>
      <c r="D637" s="5"/>
      <c r="E637" s="5"/>
      <c r="F637" s="5"/>
      <c r="G637" s="49"/>
    </row>
    <row r="638">
      <c r="A638" s="5"/>
      <c r="B638" s="5"/>
      <c r="C638" s="5"/>
      <c r="D638" s="5"/>
      <c r="E638" s="5"/>
      <c r="F638" s="5"/>
      <c r="G638" s="49"/>
    </row>
    <row r="639">
      <c r="A639" s="5"/>
      <c r="B639" s="5"/>
      <c r="C639" s="5"/>
      <c r="D639" s="5"/>
      <c r="E639" s="5"/>
      <c r="F639" s="5"/>
      <c r="G639" s="49"/>
    </row>
    <row r="640">
      <c r="A640" s="5"/>
      <c r="B640" s="5"/>
      <c r="C640" s="5"/>
      <c r="D640" s="5"/>
      <c r="E640" s="5"/>
      <c r="F640" s="5"/>
      <c r="G640" s="49"/>
    </row>
    <row r="641">
      <c r="A641" s="5"/>
      <c r="B641" s="5"/>
      <c r="C641" s="5"/>
      <c r="D641" s="5"/>
      <c r="E641" s="5"/>
      <c r="F641" s="5"/>
      <c r="G641" s="49"/>
    </row>
    <row r="642">
      <c r="A642" s="5"/>
      <c r="B642" s="5"/>
      <c r="C642" s="5"/>
      <c r="D642" s="5"/>
      <c r="E642" s="5"/>
      <c r="F642" s="5"/>
      <c r="G642" s="49"/>
    </row>
    <row r="643">
      <c r="A643" s="5"/>
      <c r="B643" s="5"/>
      <c r="C643" s="5"/>
      <c r="D643" s="5"/>
      <c r="E643" s="5"/>
      <c r="F643" s="5"/>
      <c r="G643" s="49"/>
    </row>
    <row r="644">
      <c r="A644" s="5"/>
      <c r="B644" s="5"/>
      <c r="C644" s="5"/>
      <c r="D644" s="5"/>
      <c r="E644" s="5"/>
      <c r="F644" s="5"/>
      <c r="G644" s="49"/>
    </row>
    <row r="645">
      <c r="A645" s="5"/>
      <c r="B645" s="5"/>
      <c r="C645" s="5"/>
      <c r="D645" s="5"/>
      <c r="E645" s="5"/>
      <c r="F645" s="5"/>
      <c r="G645" s="49"/>
    </row>
    <row r="646">
      <c r="A646" s="5"/>
      <c r="B646" s="5"/>
      <c r="C646" s="5"/>
      <c r="D646" s="5"/>
      <c r="E646" s="5"/>
      <c r="F646" s="5"/>
      <c r="G646" s="49"/>
    </row>
    <row r="647">
      <c r="A647" s="5"/>
      <c r="B647" s="5"/>
      <c r="C647" s="5"/>
      <c r="D647" s="5"/>
      <c r="E647" s="5"/>
      <c r="F647" s="5"/>
      <c r="G647" s="49"/>
    </row>
    <row r="648">
      <c r="A648" s="5"/>
      <c r="B648" s="5"/>
      <c r="C648" s="5"/>
      <c r="D648" s="5"/>
      <c r="E648" s="5"/>
      <c r="F648" s="5"/>
      <c r="G648" s="49"/>
    </row>
    <row r="649">
      <c r="A649" s="5"/>
      <c r="B649" s="5"/>
      <c r="C649" s="5"/>
      <c r="D649" s="5"/>
      <c r="E649" s="5"/>
      <c r="F649" s="5"/>
      <c r="G649" s="49"/>
    </row>
    <row r="650">
      <c r="A650" s="5"/>
      <c r="B650" s="5"/>
      <c r="C650" s="5"/>
      <c r="D650" s="5"/>
      <c r="E650" s="5"/>
      <c r="F650" s="5"/>
      <c r="G650" s="49"/>
    </row>
    <row r="651">
      <c r="A651" s="5"/>
      <c r="B651" s="5"/>
      <c r="C651" s="5"/>
      <c r="D651" s="5"/>
      <c r="E651" s="5"/>
      <c r="F651" s="5"/>
      <c r="G651" s="49"/>
    </row>
    <row r="652">
      <c r="A652" s="5"/>
      <c r="B652" s="5"/>
      <c r="C652" s="5"/>
      <c r="D652" s="5"/>
      <c r="E652" s="5"/>
      <c r="F652" s="5"/>
      <c r="G652" s="49"/>
    </row>
    <row r="653">
      <c r="A653" s="5"/>
      <c r="B653" s="5"/>
      <c r="C653" s="5"/>
      <c r="D653" s="5"/>
      <c r="E653" s="5"/>
      <c r="F653" s="5"/>
      <c r="G653" s="49"/>
    </row>
    <row r="654">
      <c r="A654" s="5"/>
      <c r="B654" s="5"/>
      <c r="C654" s="5"/>
      <c r="D654" s="5"/>
      <c r="E654" s="5"/>
      <c r="F654" s="5"/>
      <c r="G654" s="49"/>
    </row>
    <row r="655">
      <c r="A655" s="5"/>
      <c r="B655" s="5"/>
      <c r="C655" s="5"/>
      <c r="D655" s="5"/>
      <c r="E655" s="5"/>
      <c r="F655" s="5"/>
      <c r="G655" s="49"/>
    </row>
    <row r="656">
      <c r="A656" s="5"/>
      <c r="B656" s="5"/>
      <c r="C656" s="5"/>
      <c r="D656" s="5"/>
      <c r="E656" s="5"/>
      <c r="F656" s="5"/>
      <c r="G656" s="49"/>
    </row>
    <row r="657">
      <c r="A657" s="5"/>
      <c r="B657" s="5"/>
      <c r="C657" s="5"/>
      <c r="D657" s="5"/>
      <c r="E657" s="5"/>
      <c r="F657" s="5"/>
      <c r="G657" s="49"/>
    </row>
    <row r="658">
      <c r="A658" s="5"/>
      <c r="B658" s="5"/>
      <c r="C658" s="5"/>
      <c r="D658" s="5"/>
      <c r="E658" s="5"/>
      <c r="F658" s="5"/>
      <c r="G658" s="49"/>
    </row>
    <row r="659">
      <c r="A659" s="5"/>
      <c r="B659" s="5"/>
      <c r="C659" s="5"/>
      <c r="D659" s="5"/>
      <c r="E659" s="5"/>
      <c r="F659" s="5"/>
      <c r="G659" s="49"/>
    </row>
    <row r="660">
      <c r="A660" s="5"/>
      <c r="B660" s="5"/>
      <c r="C660" s="5"/>
      <c r="D660" s="5"/>
      <c r="E660" s="5"/>
      <c r="F660" s="5"/>
      <c r="G660" s="49"/>
    </row>
    <row r="661">
      <c r="A661" s="5"/>
      <c r="B661" s="5"/>
      <c r="C661" s="5"/>
      <c r="D661" s="5"/>
      <c r="E661" s="5"/>
      <c r="F661" s="5"/>
      <c r="G661" s="49"/>
    </row>
    <row r="662">
      <c r="A662" s="5"/>
      <c r="B662" s="5"/>
      <c r="C662" s="5"/>
      <c r="D662" s="5"/>
      <c r="E662" s="5"/>
      <c r="F662" s="5"/>
      <c r="G662" s="49"/>
    </row>
    <row r="663">
      <c r="A663" s="5"/>
      <c r="B663" s="5"/>
      <c r="C663" s="5"/>
      <c r="D663" s="5"/>
      <c r="E663" s="5"/>
      <c r="F663" s="5"/>
      <c r="G663" s="49"/>
    </row>
    <row r="664">
      <c r="A664" s="5"/>
      <c r="B664" s="5"/>
      <c r="C664" s="5"/>
      <c r="D664" s="5"/>
      <c r="E664" s="5"/>
      <c r="F664" s="5"/>
      <c r="G664" s="49"/>
    </row>
    <row r="665">
      <c r="A665" s="5"/>
      <c r="B665" s="5"/>
      <c r="C665" s="5"/>
      <c r="D665" s="5"/>
      <c r="E665" s="5"/>
      <c r="F665" s="5"/>
      <c r="G665" s="49"/>
    </row>
    <row r="666">
      <c r="A666" s="5"/>
      <c r="B666" s="5"/>
      <c r="C666" s="5"/>
      <c r="D666" s="5"/>
      <c r="E666" s="5"/>
      <c r="F666" s="5"/>
      <c r="G666" s="49"/>
    </row>
    <row r="667">
      <c r="A667" s="5"/>
      <c r="B667" s="5"/>
      <c r="C667" s="5"/>
      <c r="D667" s="5"/>
      <c r="E667" s="5"/>
      <c r="F667" s="5"/>
      <c r="G667" s="49"/>
    </row>
    <row r="668">
      <c r="A668" s="5"/>
      <c r="B668" s="5"/>
      <c r="C668" s="5"/>
      <c r="D668" s="5"/>
      <c r="E668" s="5"/>
      <c r="F668" s="5"/>
      <c r="G668" s="49"/>
    </row>
    <row r="669">
      <c r="A669" s="5"/>
      <c r="B669" s="5"/>
      <c r="C669" s="5"/>
      <c r="D669" s="5"/>
      <c r="E669" s="5"/>
      <c r="F669" s="5"/>
      <c r="G669" s="49"/>
    </row>
    <row r="670">
      <c r="A670" s="5"/>
      <c r="B670" s="5"/>
      <c r="C670" s="5"/>
      <c r="D670" s="5"/>
      <c r="E670" s="5"/>
      <c r="F670" s="5"/>
      <c r="G670" s="49"/>
    </row>
    <row r="671">
      <c r="A671" s="5"/>
      <c r="B671" s="5"/>
      <c r="C671" s="5"/>
      <c r="D671" s="5"/>
      <c r="E671" s="5"/>
      <c r="F671" s="5"/>
      <c r="G671" s="49"/>
    </row>
    <row r="672">
      <c r="A672" s="5"/>
      <c r="B672" s="5"/>
      <c r="C672" s="5"/>
      <c r="D672" s="5"/>
      <c r="E672" s="5"/>
      <c r="F672" s="5"/>
      <c r="G672" s="49"/>
    </row>
    <row r="673">
      <c r="A673" s="5"/>
      <c r="B673" s="5"/>
      <c r="C673" s="5"/>
      <c r="D673" s="5"/>
      <c r="E673" s="5"/>
      <c r="F673" s="5"/>
      <c r="G673" s="49"/>
    </row>
    <row r="674">
      <c r="A674" s="5"/>
      <c r="B674" s="5"/>
      <c r="C674" s="5"/>
      <c r="D674" s="5"/>
      <c r="E674" s="5"/>
      <c r="F674" s="5"/>
      <c r="G674" s="49"/>
    </row>
    <row r="675">
      <c r="A675" s="5"/>
      <c r="B675" s="5"/>
      <c r="C675" s="5"/>
      <c r="D675" s="5"/>
      <c r="E675" s="5"/>
      <c r="F675" s="5"/>
      <c r="G675" s="49"/>
    </row>
    <row r="676">
      <c r="A676" s="5"/>
      <c r="B676" s="5"/>
      <c r="C676" s="5"/>
      <c r="D676" s="5"/>
      <c r="E676" s="5"/>
      <c r="F676" s="5"/>
      <c r="G676" s="49"/>
    </row>
    <row r="677">
      <c r="A677" s="5"/>
      <c r="B677" s="5"/>
      <c r="C677" s="5"/>
      <c r="D677" s="5"/>
      <c r="E677" s="5"/>
      <c r="F677" s="5"/>
      <c r="G677" s="49"/>
    </row>
    <row r="678">
      <c r="A678" s="5"/>
      <c r="B678" s="5"/>
      <c r="C678" s="5"/>
      <c r="D678" s="5"/>
      <c r="E678" s="5"/>
      <c r="F678" s="5"/>
      <c r="G678" s="49"/>
    </row>
    <row r="679">
      <c r="A679" s="5"/>
      <c r="B679" s="5"/>
      <c r="C679" s="5"/>
      <c r="D679" s="5"/>
      <c r="E679" s="5"/>
      <c r="F679" s="5"/>
      <c r="G679" s="49"/>
    </row>
    <row r="680">
      <c r="A680" s="5"/>
      <c r="B680" s="5"/>
      <c r="C680" s="5"/>
      <c r="D680" s="5"/>
      <c r="E680" s="5"/>
      <c r="F680" s="5"/>
      <c r="G680" s="49"/>
    </row>
    <row r="681">
      <c r="A681" s="5"/>
      <c r="B681" s="5"/>
      <c r="C681" s="5"/>
      <c r="D681" s="5"/>
      <c r="E681" s="5"/>
      <c r="F681" s="5"/>
      <c r="G681" s="49"/>
    </row>
    <row r="682">
      <c r="A682" s="5"/>
      <c r="B682" s="5"/>
      <c r="C682" s="5"/>
      <c r="D682" s="5"/>
      <c r="E682" s="5"/>
      <c r="F682" s="5"/>
      <c r="G682" s="49"/>
    </row>
    <row r="683">
      <c r="A683" s="5"/>
      <c r="B683" s="5"/>
      <c r="C683" s="5"/>
      <c r="D683" s="5"/>
      <c r="E683" s="5"/>
      <c r="F683" s="5"/>
      <c r="G683" s="49"/>
    </row>
    <row r="684">
      <c r="A684" s="5"/>
      <c r="B684" s="5"/>
      <c r="C684" s="5"/>
      <c r="D684" s="5"/>
      <c r="E684" s="5"/>
      <c r="F684" s="5"/>
      <c r="G684" s="49"/>
    </row>
    <row r="685">
      <c r="A685" s="5"/>
      <c r="B685" s="5"/>
      <c r="C685" s="5"/>
      <c r="D685" s="5"/>
      <c r="E685" s="5"/>
      <c r="F685" s="5"/>
      <c r="G685" s="49"/>
    </row>
    <row r="686">
      <c r="A686" s="5"/>
      <c r="B686" s="5"/>
      <c r="C686" s="5"/>
      <c r="D686" s="5"/>
      <c r="E686" s="5"/>
      <c r="F686" s="5"/>
      <c r="G686" s="49"/>
    </row>
    <row r="687">
      <c r="A687" s="5"/>
      <c r="B687" s="5"/>
      <c r="C687" s="5"/>
      <c r="D687" s="5"/>
      <c r="E687" s="5"/>
      <c r="F687" s="5"/>
      <c r="G687" s="49"/>
    </row>
    <row r="688">
      <c r="A688" s="5"/>
      <c r="B688" s="5"/>
      <c r="C688" s="5"/>
      <c r="D688" s="5"/>
      <c r="E688" s="5"/>
      <c r="F688" s="5"/>
      <c r="G688" s="49"/>
    </row>
    <row r="689">
      <c r="A689" s="5"/>
      <c r="B689" s="5"/>
      <c r="C689" s="5"/>
      <c r="D689" s="5"/>
      <c r="E689" s="5"/>
      <c r="F689" s="5"/>
      <c r="G689" s="49"/>
    </row>
    <row r="690">
      <c r="A690" s="5"/>
      <c r="B690" s="5"/>
      <c r="C690" s="5"/>
      <c r="D690" s="5"/>
      <c r="E690" s="5"/>
      <c r="F690" s="5"/>
      <c r="G690" s="49"/>
    </row>
    <row r="691">
      <c r="A691" s="5"/>
      <c r="B691" s="5"/>
      <c r="C691" s="5"/>
      <c r="D691" s="5"/>
      <c r="E691" s="5"/>
      <c r="F691" s="5"/>
      <c r="G691" s="49"/>
    </row>
    <row r="692">
      <c r="A692" s="5"/>
      <c r="B692" s="5"/>
      <c r="C692" s="5"/>
      <c r="D692" s="5"/>
      <c r="E692" s="5"/>
      <c r="F692" s="5"/>
      <c r="G692" s="49"/>
    </row>
    <row r="693">
      <c r="A693" s="5"/>
      <c r="B693" s="5"/>
      <c r="C693" s="5"/>
      <c r="D693" s="5"/>
      <c r="E693" s="5"/>
      <c r="F693" s="5"/>
      <c r="G693" s="49"/>
    </row>
    <row r="694">
      <c r="A694" s="5"/>
      <c r="B694" s="5"/>
      <c r="C694" s="5"/>
      <c r="D694" s="5"/>
      <c r="E694" s="5"/>
      <c r="F694" s="5"/>
      <c r="G694" s="49"/>
    </row>
    <row r="695">
      <c r="A695" s="5"/>
      <c r="B695" s="5"/>
      <c r="C695" s="5"/>
      <c r="D695" s="5"/>
      <c r="E695" s="5"/>
      <c r="F695" s="5"/>
      <c r="G695" s="49"/>
    </row>
    <row r="696">
      <c r="A696" s="5"/>
      <c r="B696" s="5"/>
      <c r="C696" s="5"/>
      <c r="D696" s="5"/>
      <c r="E696" s="5"/>
      <c r="F696" s="5"/>
      <c r="G696" s="49"/>
    </row>
    <row r="697">
      <c r="A697" s="5"/>
      <c r="B697" s="5"/>
      <c r="C697" s="5"/>
      <c r="D697" s="5"/>
      <c r="E697" s="5"/>
      <c r="F697" s="5"/>
      <c r="G697" s="49"/>
    </row>
    <row r="698">
      <c r="A698" s="5"/>
      <c r="B698" s="5"/>
      <c r="C698" s="5"/>
      <c r="D698" s="5"/>
      <c r="E698" s="5"/>
      <c r="F698" s="5"/>
      <c r="G698" s="49"/>
    </row>
    <row r="699">
      <c r="A699" s="5"/>
      <c r="B699" s="5"/>
      <c r="C699" s="5"/>
      <c r="D699" s="5"/>
      <c r="E699" s="5"/>
      <c r="F699" s="5"/>
      <c r="G699" s="49"/>
    </row>
    <row r="700">
      <c r="A700" s="5"/>
      <c r="B700" s="5"/>
      <c r="C700" s="5"/>
      <c r="D700" s="5"/>
      <c r="E700" s="5"/>
      <c r="F700" s="5"/>
      <c r="G700" s="49"/>
    </row>
    <row r="701">
      <c r="A701" s="5"/>
      <c r="B701" s="5"/>
      <c r="C701" s="5"/>
      <c r="D701" s="5"/>
      <c r="E701" s="5"/>
      <c r="F701" s="5"/>
      <c r="G701" s="49"/>
    </row>
    <row r="702">
      <c r="A702" s="5"/>
      <c r="B702" s="5"/>
      <c r="C702" s="5"/>
      <c r="D702" s="5"/>
      <c r="E702" s="5"/>
      <c r="F702" s="5"/>
      <c r="G702" s="49"/>
    </row>
    <row r="703">
      <c r="A703" s="5"/>
      <c r="B703" s="5"/>
      <c r="C703" s="5"/>
      <c r="D703" s="5"/>
      <c r="E703" s="5"/>
      <c r="F703" s="5"/>
      <c r="G703" s="49"/>
    </row>
    <row r="704">
      <c r="A704" s="5"/>
      <c r="B704" s="5"/>
      <c r="C704" s="5"/>
      <c r="D704" s="5"/>
      <c r="E704" s="5"/>
      <c r="F704" s="5"/>
      <c r="G704" s="49"/>
    </row>
    <row r="705">
      <c r="A705" s="5"/>
      <c r="B705" s="5"/>
      <c r="C705" s="5"/>
      <c r="D705" s="5"/>
      <c r="E705" s="5"/>
      <c r="F705" s="5"/>
      <c r="G705" s="49"/>
    </row>
    <row r="706">
      <c r="A706" s="5"/>
      <c r="B706" s="5"/>
      <c r="C706" s="5"/>
      <c r="D706" s="5"/>
      <c r="E706" s="5"/>
      <c r="F706" s="5"/>
      <c r="G706" s="49"/>
    </row>
    <row r="707">
      <c r="A707" s="5"/>
      <c r="B707" s="5"/>
      <c r="C707" s="5"/>
      <c r="D707" s="5"/>
      <c r="E707" s="5"/>
      <c r="F707" s="5"/>
      <c r="G707" s="49"/>
    </row>
    <row r="708">
      <c r="A708" s="5"/>
      <c r="B708" s="5"/>
      <c r="C708" s="5"/>
      <c r="D708" s="5"/>
      <c r="E708" s="5"/>
      <c r="F708" s="5"/>
      <c r="G708" s="49"/>
    </row>
    <row r="709">
      <c r="A709" s="5"/>
      <c r="B709" s="5"/>
      <c r="C709" s="5"/>
      <c r="D709" s="5"/>
      <c r="E709" s="5"/>
      <c r="F709" s="5"/>
      <c r="G709" s="49"/>
    </row>
    <row r="710">
      <c r="A710" s="5"/>
      <c r="B710" s="5"/>
      <c r="C710" s="5"/>
      <c r="D710" s="5"/>
      <c r="E710" s="5"/>
      <c r="F710" s="5"/>
      <c r="G710" s="49"/>
    </row>
    <row r="711">
      <c r="A711" s="5"/>
      <c r="B711" s="5"/>
      <c r="C711" s="5"/>
      <c r="D711" s="5"/>
      <c r="E711" s="5"/>
      <c r="F711" s="5"/>
      <c r="G711" s="49"/>
    </row>
    <row r="712">
      <c r="A712" s="5"/>
      <c r="B712" s="5"/>
      <c r="C712" s="5"/>
      <c r="D712" s="5"/>
      <c r="E712" s="5"/>
      <c r="F712" s="5"/>
      <c r="G712" s="49"/>
    </row>
    <row r="713">
      <c r="A713" s="5"/>
      <c r="B713" s="5"/>
      <c r="C713" s="5"/>
      <c r="D713" s="5"/>
      <c r="E713" s="5"/>
      <c r="F713" s="5"/>
      <c r="G713" s="49"/>
    </row>
    <row r="714">
      <c r="A714" s="5"/>
      <c r="B714" s="5"/>
      <c r="C714" s="5"/>
      <c r="D714" s="5"/>
      <c r="E714" s="5"/>
      <c r="F714" s="5"/>
      <c r="G714" s="49"/>
    </row>
    <row r="715">
      <c r="A715" s="5"/>
      <c r="B715" s="5"/>
      <c r="C715" s="5"/>
      <c r="D715" s="5"/>
      <c r="E715" s="5"/>
      <c r="F715" s="5"/>
      <c r="G715" s="49"/>
    </row>
    <row r="716">
      <c r="A716" s="5"/>
      <c r="B716" s="5"/>
      <c r="C716" s="5"/>
      <c r="D716" s="5"/>
      <c r="E716" s="5"/>
      <c r="F716" s="5"/>
      <c r="G716" s="49"/>
    </row>
    <row r="717">
      <c r="A717" s="5"/>
      <c r="B717" s="5"/>
      <c r="C717" s="5"/>
      <c r="D717" s="5"/>
      <c r="E717" s="5"/>
      <c r="F717" s="5"/>
      <c r="G717" s="49"/>
    </row>
    <row r="718">
      <c r="A718" s="5"/>
      <c r="B718" s="5"/>
      <c r="C718" s="5"/>
      <c r="D718" s="5"/>
      <c r="E718" s="5"/>
      <c r="F718" s="5"/>
      <c r="G718" s="49"/>
    </row>
    <row r="719">
      <c r="A719" s="5"/>
      <c r="B719" s="5"/>
      <c r="C719" s="5"/>
      <c r="D719" s="5"/>
      <c r="E719" s="5"/>
      <c r="F719" s="5"/>
      <c r="G719" s="49"/>
    </row>
    <row r="720">
      <c r="A720" s="5"/>
      <c r="B720" s="5"/>
      <c r="C720" s="5"/>
      <c r="D720" s="5"/>
      <c r="E720" s="5"/>
      <c r="F720" s="5"/>
      <c r="G720" s="49"/>
    </row>
    <row r="721">
      <c r="A721" s="5"/>
      <c r="B721" s="5"/>
      <c r="C721" s="5"/>
      <c r="D721" s="5"/>
      <c r="E721" s="5"/>
      <c r="F721" s="5"/>
      <c r="G721" s="49"/>
    </row>
    <row r="722">
      <c r="A722" s="5"/>
      <c r="B722" s="5"/>
      <c r="C722" s="5"/>
      <c r="D722" s="5"/>
      <c r="E722" s="5"/>
      <c r="F722" s="5"/>
      <c r="G722" s="49"/>
    </row>
    <row r="723">
      <c r="A723" s="5"/>
      <c r="B723" s="5"/>
      <c r="C723" s="5"/>
      <c r="D723" s="5"/>
      <c r="E723" s="5"/>
      <c r="F723" s="5"/>
      <c r="G723" s="49"/>
    </row>
    <row r="724">
      <c r="A724" s="5"/>
      <c r="B724" s="5"/>
      <c r="C724" s="5"/>
      <c r="D724" s="5"/>
      <c r="E724" s="5"/>
      <c r="F724" s="5"/>
      <c r="G724" s="49"/>
    </row>
    <row r="725">
      <c r="A725" s="5"/>
      <c r="B725" s="5"/>
      <c r="C725" s="5"/>
      <c r="D725" s="5"/>
      <c r="E725" s="5"/>
      <c r="F725" s="5"/>
      <c r="G725" s="49"/>
    </row>
    <row r="726">
      <c r="A726" s="5"/>
      <c r="B726" s="5"/>
      <c r="C726" s="5"/>
      <c r="D726" s="5"/>
      <c r="E726" s="5"/>
      <c r="F726" s="5"/>
      <c r="G726" s="49"/>
    </row>
    <row r="727">
      <c r="A727" s="5"/>
      <c r="B727" s="5"/>
      <c r="C727" s="5"/>
      <c r="D727" s="5"/>
      <c r="E727" s="5"/>
      <c r="F727" s="5"/>
      <c r="G727" s="49"/>
    </row>
    <row r="728">
      <c r="A728" s="5"/>
      <c r="B728" s="5"/>
      <c r="C728" s="5"/>
      <c r="D728" s="5"/>
      <c r="E728" s="5"/>
      <c r="F728" s="5"/>
      <c r="G728" s="49"/>
    </row>
    <row r="729">
      <c r="A729" s="5"/>
      <c r="B729" s="5"/>
      <c r="C729" s="5"/>
      <c r="D729" s="5"/>
      <c r="E729" s="5"/>
      <c r="F729" s="5"/>
      <c r="G729" s="49"/>
    </row>
    <row r="730">
      <c r="A730" s="5"/>
      <c r="B730" s="5"/>
      <c r="C730" s="5"/>
      <c r="D730" s="5"/>
      <c r="E730" s="5"/>
      <c r="F730" s="5"/>
      <c r="G730" s="49"/>
    </row>
    <row r="731">
      <c r="A731" s="5"/>
      <c r="B731" s="5"/>
      <c r="C731" s="5"/>
      <c r="D731" s="5"/>
      <c r="E731" s="5"/>
      <c r="F731" s="5"/>
      <c r="G731" s="49"/>
    </row>
    <row r="732">
      <c r="A732" s="5"/>
      <c r="B732" s="5"/>
      <c r="C732" s="5"/>
      <c r="D732" s="5"/>
      <c r="E732" s="5"/>
      <c r="F732" s="5"/>
      <c r="G732" s="49"/>
    </row>
    <row r="733">
      <c r="A733" s="5"/>
      <c r="B733" s="5"/>
      <c r="C733" s="5"/>
      <c r="D733" s="5"/>
      <c r="E733" s="5"/>
      <c r="F733" s="5"/>
      <c r="G733" s="49"/>
    </row>
    <row r="734">
      <c r="A734" s="5"/>
      <c r="B734" s="5"/>
      <c r="C734" s="5"/>
      <c r="D734" s="5"/>
      <c r="E734" s="5"/>
      <c r="F734" s="5"/>
      <c r="G734" s="49"/>
    </row>
    <row r="735">
      <c r="A735" s="5"/>
      <c r="B735" s="5"/>
      <c r="C735" s="5"/>
      <c r="D735" s="5"/>
      <c r="E735" s="5"/>
      <c r="F735" s="5"/>
      <c r="G735" s="49"/>
    </row>
    <row r="736">
      <c r="A736" s="5"/>
      <c r="B736" s="5"/>
      <c r="C736" s="5"/>
      <c r="D736" s="5"/>
      <c r="E736" s="5"/>
      <c r="F736" s="5"/>
      <c r="G736" s="49"/>
    </row>
    <row r="737">
      <c r="A737" s="5"/>
      <c r="B737" s="5"/>
      <c r="C737" s="5"/>
      <c r="D737" s="5"/>
      <c r="E737" s="5"/>
      <c r="F737" s="5"/>
      <c r="G737" s="49"/>
    </row>
    <row r="738">
      <c r="A738" s="5"/>
      <c r="B738" s="5"/>
      <c r="C738" s="5"/>
      <c r="D738" s="5"/>
      <c r="E738" s="5"/>
      <c r="F738" s="5"/>
      <c r="G738" s="49"/>
    </row>
    <row r="739">
      <c r="A739" s="5"/>
      <c r="B739" s="5"/>
      <c r="C739" s="5"/>
      <c r="D739" s="5"/>
      <c r="E739" s="5"/>
      <c r="F739" s="5"/>
      <c r="G739" s="49"/>
    </row>
    <row r="740">
      <c r="A740" s="5"/>
      <c r="B740" s="5"/>
      <c r="C740" s="5"/>
      <c r="D740" s="5"/>
      <c r="E740" s="5"/>
      <c r="F740" s="5"/>
      <c r="G740" s="49"/>
    </row>
    <row r="741">
      <c r="A741" s="5"/>
      <c r="B741" s="5"/>
      <c r="C741" s="5"/>
      <c r="D741" s="5"/>
      <c r="E741" s="5"/>
      <c r="F741" s="5"/>
      <c r="G741" s="49"/>
    </row>
    <row r="742">
      <c r="A742" s="5"/>
      <c r="B742" s="5"/>
      <c r="C742" s="5"/>
      <c r="D742" s="5"/>
      <c r="E742" s="5"/>
      <c r="F742" s="5"/>
      <c r="G742" s="49"/>
    </row>
    <row r="743">
      <c r="A743" s="5"/>
      <c r="B743" s="5"/>
      <c r="C743" s="5"/>
      <c r="D743" s="5"/>
      <c r="E743" s="5"/>
      <c r="F743" s="5"/>
      <c r="G743" s="49"/>
    </row>
    <row r="744">
      <c r="A744" s="5"/>
      <c r="B744" s="5"/>
      <c r="C744" s="5"/>
      <c r="D744" s="5"/>
      <c r="E744" s="5"/>
      <c r="F744" s="5"/>
      <c r="G744" s="49"/>
    </row>
    <row r="745">
      <c r="A745" s="5"/>
      <c r="B745" s="5"/>
      <c r="C745" s="5"/>
      <c r="D745" s="5"/>
      <c r="E745" s="5"/>
      <c r="F745" s="5"/>
      <c r="G745" s="49"/>
    </row>
    <row r="746">
      <c r="A746" s="5"/>
      <c r="B746" s="5"/>
      <c r="C746" s="5"/>
      <c r="D746" s="5"/>
      <c r="E746" s="5"/>
      <c r="F746" s="5"/>
      <c r="G746" s="49"/>
    </row>
    <row r="747">
      <c r="A747" s="5"/>
      <c r="B747" s="5"/>
      <c r="C747" s="5"/>
      <c r="D747" s="5"/>
      <c r="E747" s="5"/>
      <c r="F747" s="5"/>
      <c r="G747" s="49"/>
    </row>
    <row r="748">
      <c r="A748" s="5"/>
      <c r="B748" s="5"/>
      <c r="C748" s="5"/>
      <c r="D748" s="5"/>
      <c r="E748" s="5"/>
      <c r="F748" s="5"/>
      <c r="G748" s="49"/>
    </row>
    <row r="749">
      <c r="A749" s="5"/>
      <c r="B749" s="5"/>
      <c r="C749" s="5"/>
      <c r="D749" s="5"/>
      <c r="E749" s="5"/>
      <c r="F749" s="5"/>
      <c r="G749" s="49"/>
    </row>
    <row r="750">
      <c r="A750" s="5"/>
      <c r="B750" s="5"/>
      <c r="C750" s="5"/>
      <c r="D750" s="5"/>
      <c r="E750" s="5"/>
      <c r="F750" s="5"/>
      <c r="G750" s="49"/>
    </row>
    <row r="751">
      <c r="A751" s="5"/>
      <c r="B751" s="5"/>
      <c r="C751" s="5"/>
      <c r="D751" s="5"/>
      <c r="E751" s="5"/>
      <c r="F751" s="5"/>
      <c r="G751" s="49"/>
    </row>
    <row r="752">
      <c r="A752" s="5"/>
      <c r="B752" s="5"/>
      <c r="C752" s="5"/>
      <c r="D752" s="5"/>
      <c r="E752" s="5"/>
      <c r="F752" s="5"/>
      <c r="G752" s="49"/>
    </row>
    <row r="753">
      <c r="A753" s="5"/>
      <c r="B753" s="5"/>
      <c r="C753" s="5"/>
      <c r="D753" s="5"/>
      <c r="E753" s="5"/>
      <c r="F753" s="5"/>
      <c r="G753" s="49"/>
    </row>
    <row r="754">
      <c r="A754" s="5"/>
      <c r="B754" s="5"/>
      <c r="C754" s="5"/>
      <c r="D754" s="5"/>
      <c r="E754" s="5"/>
      <c r="F754" s="5"/>
      <c r="G754" s="49"/>
    </row>
    <row r="755">
      <c r="A755" s="5"/>
      <c r="B755" s="5"/>
      <c r="C755" s="5"/>
      <c r="D755" s="5"/>
      <c r="E755" s="5"/>
      <c r="F755" s="5"/>
      <c r="G755" s="49"/>
    </row>
    <row r="756">
      <c r="A756" s="5"/>
      <c r="B756" s="5"/>
      <c r="C756" s="5"/>
      <c r="D756" s="5"/>
      <c r="E756" s="5"/>
      <c r="F756" s="5"/>
      <c r="G756" s="49"/>
    </row>
    <row r="757">
      <c r="A757" s="5"/>
      <c r="B757" s="5"/>
      <c r="C757" s="5"/>
      <c r="D757" s="5"/>
      <c r="E757" s="5"/>
      <c r="F757" s="5"/>
      <c r="G757" s="49"/>
    </row>
    <row r="758">
      <c r="A758" s="5"/>
      <c r="B758" s="5"/>
      <c r="C758" s="5"/>
      <c r="D758" s="5"/>
      <c r="E758" s="5"/>
      <c r="F758" s="5"/>
      <c r="G758" s="49"/>
    </row>
    <row r="759">
      <c r="A759" s="5"/>
      <c r="B759" s="5"/>
      <c r="C759" s="5"/>
      <c r="D759" s="5"/>
      <c r="E759" s="5"/>
      <c r="F759" s="5"/>
      <c r="G759" s="49"/>
    </row>
    <row r="760">
      <c r="A760" s="5"/>
      <c r="B760" s="5"/>
      <c r="C760" s="5"/>
      <c r="D760" s="5"/>
      <c r="E760" s="5"/>
      <c r="F760" s="5"/>
      <c r="G760" s="49"/>
    </row>
    <row r="761">
      <c r="A761" s="5"/>
      <c r="B761" s="5"/>
      <c r="C761" s="5"/>
      <c r="D761" s="5"/>
      <c r="E761" s="5"/>
      <c r="F761" s="5"/>
      <c r="G761" s="49"/>
    </row>
    <row r="762">
      <c r="A762" s="5"/>
      <c r="B762" s="5"/>
      <c r="C762" s="5"/>
      <c r="D762" s="5"/>
      <c r="E762" s="5"/>
      <c r="F762" s="5"/>
      <c r="G762" s="49"/>
    </row>
    <row r="763">
      <c r="A763" s="5"/>
      <c r="B763" s="5"/>
      <c r="C763" s="5"/>
      <c r="D763" s="5"/>
      <c r="E763" s="5"/>
      <c r="F763" s="5"/>
      <c r="G763" s="49"/>
    </row>
    <row r="764">
      <c r="A764" s="5"/>
      <c r="B764" s="5"/>
      <c r="C764" s="5"/>
      <c r="D764" s="5"/>
      <c r="E764" s="5"/>
      <c r="F764" s="5"/>
      <c r="G764" s="49"/>
    </row>
    <row r="765">
      <c r="A765" s="5"/>
      <c r="B765" s="5"/>
      <c r="C765" s="5"/>
      <c r="D765" s="5"/>
      <c r="E765" s="5"/>
      <c r="F765" s="5"/>
      <c r="G765" s="49"/>
    </row>
    <row r="766">
      <c r="A766" s="5"/>
      <c r="B766" s="5"/>
      <c r="C766" s="5"/>
      <c r="D766" s="5"/>
      <c r="E766" s="5"/>
      <c r="F766" s="5"/>
      <c r="G766" s="49"/>
    </row>
    <row r="767">
      <c r="A767" s="5"/>
      <c r="B767" s="5"/>
      <c r="C767" s="5"/>
      <c r="D767" s="5"/>
      <c r="E767" s="5"/>
      <c r="F767" s="5"/>
      <c r="G767" s="49"/>
    </row>
    <row r="768">
      <c r="A768" s="5"/>
      <c r="B768" s="5"/>
      <c r="C768" s="5"/>
      <c r="D768" s="5"/>
      <c r="E768" s="5"/>
      <c r="F768" s="5"/>
      <c r="G768" s="49"/>
    </row>
    <row r="769">
      <c r="A769" s="5"/>
      <c r="B769" s="5"/>
      <c r="C769" s="5"/>
      <c r="D769" s="5"/>
      <c r="E769" s="5"/>
      <c r="F769" s="5"/>
      <c r="G769" s="49"/>
    </row>
    <row r="770">
      <c r="A770" s="5"/>
      <c r="B770" s="5"/>
      <c r="C770" s="5"/>
      <c r="D770" s="5"/>
      <c r="E770" s="5"/>
      <c r="F770" s="5"/>
      <c r="G770" s="49"/>
    </row>
    <row r="771">
      <c r="A771" s="5"/>
      <c r="B771" s="5"/>
      <c r="C771" s="5"/>
      <c r="D771" s="5"/>
      <c r="E771" s="5"/>
      <c r="F771" s="5"/>
      <c r="G771" s="49"/>
    </row>
    <row r="772">
      <c r="A772" s="5"/>
      <c r="B772" s="5"/>
      <c r="C772" s="5"/>
      <c r="D772" s="5"/>
      <c r="E772" s="5"/>
      <c r="F772" s="5"/>
      <c r="G772" s="49"/>
    </row>
    <row r="773">
      <c r="A773" s="5"/>
      <c r="B773" s="5"/>
      <c r="C773" s="5"/>
      <c r="D773" s="5"/>
      <c r="E773" s="5"/>
      <c r="F773" s="5"/>
      <c r="G773" s="49"/>
    </row>
    <row r="774">
      <c r="A774" s="5"/>
      <c r="B774" s="5"/>
      <c r="C774" s="5"/>
      <c r="D774" s="5"/>
      <c r="E774" s="5"/>
      <c r="F774" s="5"/>
      <c r="G774" s="49"/>
    </row>
    <row r="775">
      <c r="A775" s="5"/>
      <c r="B775" s="5"/>
      <c r="C775" s="5"/>
      <c r="D775" s="5"/>
      <c r="E775" s="5"/>
      <c r="F775" s="5"/>
      <c r="G775" s="49"/>
    </row>
    <row r="776">
      <c r="A776" s="5"/>
      <c r="B776" s="5"/>
      <c r="C776" s="5"/>
      <c r="D776" s="5"/>
      <c r="E776" s="5"/>
      <c r="F776" s="5"/>
      <c r="G776" s="49"/>
    </row>
    <row r="777">
      <c r="A777" s="5"/>
      <c r="B777" s="5"/>
      <c r="C777" s="5"/>
      <c r="D777" s="5"/>
      <c r="E777" s="5"/>
      <c r="F777" s="5"/>
      <c r="G777" s="49"/>
    </row>
    <row r="778">
      <c r="A778" s="5"/>
      <c r="B778" s="5"/>
      <c r="C778" s="5"/>
      <c r="D778" s="5"/>
      <c r="E778" s="5"/>
      <c r="F778" s="5"/>
      <c r="G778" s="49"/>
    </row>
    <row r="779">
      <c r="A779" s="5"/>
      <c r="B779" s="5"/>
      <c r="C779" s="5"/>
      <c r="D779" s="5"/>
      <c r="E779" s="5"/>
      <c r="F779" s="5"/>
      <c r="G779" s="49"/>
    </row>
    <row r="780">
      <c r="A780" s="5"/>
      <c r="B780" s="5"/>
      <c r="C780" s="5"/>
      <c r="D780" s="5"/>
      <c r="E780" s="5"/>
      <c r="F780" s="5"/>
      <c r="G780" s="49"/>
    </row>
    <row r="781">
      <c r="A781" s="5"/>
      <c r="B781" s="5"/>
      <c r="C781" s="5"/>
      <c r="D781" s="5"/>
      <c r="E781" s="5"/>
      <c r="F781" s="5"/>
      <c r="G781" s="49"/>
    </row>
    <row r="782">
      <c r="A782" s="5"/>
      <c r="B782" s="5"/>
      <c r="C782" s="5"/>
      <c r="D782" s="5"/>
      <c r="E782" s="5"/>
      <c r="F782" s="5"/>
      <c r="G782" s="49"/>
    </row>
    <row r="783">
      <c r="A783" s="5"/>
      <c r="B783" s="5"/>
      <c r="C783" s="5"/>
      <c r="D783" s="5"/>
      <c r="E783" s="5"/>
      <c r="F783" s="5"/>
      <c r="G783" s="49"/>
    </row>
    <row r="784">
      <c r="A784" s="5"/>
      <c r="B784" s="5"/>
      <c r="C784" s="5"/>
      <c r="D784" s="5"/>
      <c r="E784" s="5"/>
      <c r="F784" s="5"/>
      <c r="G784" s="49"/>
    </row>
    <row r="785">
      <c r="A785" s="5"/>
      <c r="B785" s="5"/>
      <c r="C785" s="5"/>
      <c r="D785" s="5"/>
      <c r="E785" s="5"/>
      <c r="F785" s="5"/>
      <c r="G785" s="49"/>
    </row>
    <row r="786">
      <c r="A786" s="5"/>
      <c r="B786" s="5"/>
      <c r="C786" s="5"/>
      <c r="D786" s="5"/>
      <c r="E786" s="5"/>
      <c r="F786" s="5"/>
      <c r="G786" s="49"/>
    </row>
    <row r="787">
      <c r="A787" s="5"/>
      <c r="B787" s="5"/>
      <c r="C787" s="5"/>
      <c r="D787" s="5"/>
      <c r="E787" s="5"/>
      <c r="F787" s="5"/>
      <c r="G787" s="49"/>
    </row>
    <row r="788">
      <c r="A788" s="5"/>
      <c r="B788" s="5"/>
      <c r="C788" s="5"/>
      <c r="D788" s="5"/>
      <c r="E788" s="5"/>
      <c r="F788" s="5"/>
      <c r="G788" s="49"/>
    </row>
    <row r="789">
      <c r="A789" s="5"/>
      <c r="B789" s="5"/>
      <c r="C789" s="5"/>
      <c r="D789" s="5"/>
      <c r="E789" s="5"/>
      <c r="F789" s="5"/>
      <c r="G789" s="49"/>
    </row>
    <row r="790">
      <c r="A790" s="5"/>
      <c r="B790" s="5"/>
      <c r="C790" s="5"/>
      <c r="D790" s="5"/>
      <c r="E790" s="5"/>
      <c r="F790" s="5"/>
      <c r="G790" s="49"/>
    </row>
    <row r="791">
      <c r="A791" s="5"/>
      <c r="B791" s="5"/>
      <c r="C791" s="5"/>
      <c r="D791" s="5"/>
      <c r="E791" s="5"/>
      <c r="F791" s="5"/>
      <c r="G791" s="49"/>
    </row>
    <row r="792">
      <c r="A792" s="5"/>
      <c r="B792" s="5"/>
      <c r="C792" s="5"/>
      <c r="D792" s="5"/>
      <c r="E792" s="5"/>
      <c r="F792" s="5"/>
      <c r="G792" s="49"/>
    </row>
    <row r="793">
      <c r="A793" s="5"/>
      <c r="B793" s="5"/>
      <c r="C793" s="5"/>
      <c r="D793" s="5"/>
      <c r="E793" s="5"/>
      <c r="F793" s="5"/>
      <c r="G793" s="49"/>
    </row>
    <row r="794">
      <c r="A794" s="5"/>
      <c r="B794" s="5"/>
      <c r="C794" s="5"/>
      <c r="D794" s="5"/>
      <c r="E794" s="5"/>
      <c r="F794" s="5"/>
      <c r="G794" s="49"/>
    </row>
    <row r="795">
      <c r="A795" s="5"/>
      <c r="B795" s="5"/>
      <c r="C795" s="5"/>
      <c r="D795" s="5"/>
      <c r="E795" s="5"/>
      <c r="F795" s="5"/>
      <c r="G795" s="49"/>
    </row>
    <row r="796">
      <c r="A796" s="5"/>
      <c r="B796" s="5"/>
      <c r="C796" s="5"/>
      <c r="D796" s="5"/>
      <c r="E796" s="5"/>
      <c r="F796" s="5"/>
      <c r="G796" s="49"/>
    </row>
    <row r="797">
      <c r="A797" s="5"/>
      <c r="B797" s="5"/>
      <c r="C797" s="5"/>
      <c r="D797" s="5"/>
      <c r="E797" s="5"/>
      <c r="F797" s="5"/>
      <c r="G797" s="49"/>
    </row>
    <row r="798">
      <c r="A798" s="5"/>
      <c r="B798" s="5"/>
      <c r="C798" s="5"/>
      <c r="D798" s="5"/>
      <c r="E798" s="5"/>
      <c r="F798" s="5"/>
      <c r="G798" s="49"/>
    </row>
    <row r="799">
      <c r="A799" s="5"/>
      <c r="B799" s="5"/>
      <c r="C799" s="5"/>
      <c r="D799" s="5"/>
      <c r="E799" s="5"/>
      <c r="F799" s="5"/>
      <c r="G799" s="49"/>
    </row>
    <row r="800">
      <c r="A800" s="5"/>
      <c r="B800" s="5"/>
      <c r="C800" s="5"/>
      <c r="D800" s="5"/>
      <c r="E800" s="5"/>
      <c r="F800" s="5"/>
      <c r="G800" s="49"/>
    </row>
    <row r="801">
      <c r="A801" s="5"/>
      <c r="B801" s="5"/>
      <c r="C801" s="5"/>
      <c r="D801" s="5"/>
      <c r="E801" s="5"/>
      <c r="F801" s="5"/>
      <c r="G801" s="49"/>
    </row>
    <row r="802">
      <c r="A802" s="5"/>
      <c r="B802" s="5"/>
      <c r="C802" s="5"/>
      <c r="D802" s="5"/>
      <c r="E802" s="5"/>
      <c r="F802" s="5"/>
      <c r="G802" s="49"/>
    </row>
    <row r="803">
      <c r="A803" s="5"/>
      <c r="B803" s="5"/>
      <c r="C803" s="5"/>
      <c r="D803" s="5"/>
      <c r="E803" s="5"/>
      <c r="F803" s="5"/>
      <c r="G803" s="49"/>
    </row>
    <row r="804">
      <c r="A804" s="5"/>
      <c r="B804" s="5"/>
      <c r="C804" s="5"/>
      <c r="D804" s="5"/>
      <c r="E804" s="5"/>
      <c r="F804" s="5"/>
      <c r="G804" s="49"/>
    </row>
    <row r="805">
      <c r="A805" s="5"/>
      <c r="B805" s="5"/>
      <c r="C805" s="5"/>
      <c r="D805" s="5"/>
      <c r="E805" s="5"/>
      <c r="F805" s="5"/>
      <c r="G805" s="49"/>
    </row>
    <row r="806">
      <c r="A806" s="5"/>
      <c r="B806" s="5"/>
      <c r="C806" s="5"/>
      <c r="D806" s="5"/>
      <c r="E806" s="5"/>
      <c r="F806" s="5"/>
      <c r="G806" s="49"/>
    </row>
    <row r="807">
      <c r="A807" s="5"/>
      <c r="B807" s="5"/>
      <c r="C807" s="5"/>
      <c r="D807" s="5"/>
      <c r="E807" s="5"/>
      <c r="F807" s="5"/>
      <c r="G807" s="49"/>
    </row>
    <row r="808">
      <c r="A808" s="5"/>
      <c r="B808" s="5"/>
      <c r="C808" s="5"/>
      <c r="D808" s="5"/>
      <c r="E808" s="5"/>
      <c r="F808" s="5"/>
      <c r="G808" s="49"/>
    </row>
    <row r="809">
      <c r="A809" s="5"/>
      <c r="B809" s="5"/>
      <c r="C809" s="5"/>
      <c r="D809" s="5"/>
      <c r="E809" s="5"/>
      <c r="F809" s="5"/>
      <c r="G809" s="49"/>
    </row>
    <row r="810">
      <c r="A810" s="5"/>
      <c r="B810" s="5"/>
      <c r="C810" s="5"/>
      <c r="D810" s="5"/>
      <c r="E810" s="5"/>
      <c r="F810" s="5"/>
      <c r="G810" s="49"/>
    </row>
    <row r="811">
      <c r="A811" s="5"/>
      <c r="B811" s="5"/>
      <c r="C811" s="5"/>
      <c r="D811" s="5"/>
      <c r="E811" s="5"/>
      <c r="F811" s="5"/>
      <c r="G811" s="49"/>
    </row>
    <row r="812">
      <c r="A812" s="5"/>
      <c r="B812" s="5"/>
      <c r="C812" s="5"/>
      <c r="D812" s="5"/>
      <c r="E812" s="5"/>
      <c r="F812" s="5"/>
      <c r="G812" s="49"/>
    </row>
    <row r="813">
      <c r="A813" s="5"/>
      <c r="B813" s="5"/>
      <c r="C813" s="5"/>
      <c r="D813" s="5"/>
      <c r="E813" s="5"/>
      <c r="F813" s="5"/>
      <c r="G813" s="49"/>
    </row>
    <row r="814">
      <c r="A814" s="5"/>
      <c r="B814" s="5"/>
      <c r="C814" s="5"/>
      <c r="D814" s="5"/>
      <c r="E814" s="5"/>
      <c r="F814" s="5"/>
      <c r="G814" s="49"/>
    </row>
    <row r="815">
      <c r="A815" s="5"/>
      <c r="B815" s="5"/>
      <c r="C815" s="5"/>
      <c r="D815" s="5"/>
      <c r="E815" s="5"/>
      <c r="F815" s="5"/>
      <c r="G815" s="49"/>
    </row>
    <row r="816">
      <c r="A816" s="5"/>
      <c r="B816" s="5"/>
      <c r="C816" s="5"/>
      <c r="D816" s="5"/>
      <c r="E816" s="5"/>
      <c r="F816" s="5"/>
      <c r="G816" s="49"/>
    </row>
    <row r="817">
      <c r="A817" s="5"/>
      <c r="B817" s="5"/>
      <c r="C817" s="5"/>
      <c r="D817" s="5"/>
      <c r="E817" s="5"/>
      <c r="F817" s="5"/>
      <c r="G817" s="49"/>
    </row>
    <row r="818">
      <c r="A818" s="5"/>
      <c r="B818" s="5"/>
      <c r="C818" s="5"/>
      <c r="D818" s="5"/>
      <c r="E818" s="5"/>
      <c r="F818" s="5"/>
      <c r="G818" s="49"/>
    </row>
    <row r="819">
      <c r="A819" s="5"/>
      <c r="B819" s="5"/>
      <c r="C819" s="5"/>
      <c r="D819" s="5"/>
      <c r="E819" s="5"/>
      <c r="F819" s="5"/>
      <c r="G819" s="49"/>
    </row>
    <row r="820">
      <c r="A820" s="5"/>
      <c r="B820" s="5"/>
      <c r="C820" s="5"/>
      <c r="D820" s="5"/>
      <c r="E820" s="5"/>
      <c r="F820" s="5"/>
      <c r="G820" s="49"/>
    </row>
    <row r="821">
      <c r="A821" s="5"/>
      <c r="B821" s="5"/>
      <c r="C821" s="5"/>
      <c r="D821" s="5"/>
      <c r="E821" s="5"/>
      <c r="F821" s="5"/>
      <c r="G821" s="49"/>
    </row>
    <row r="822">
      <c r="A822" s="5"/>
      <c r="B822" s="5"/>
      <c r="C822" s="5"/>
      <c r="D822" s="5"/>
      <c r="E822" s="5"/>
      <c r="F822" s="5"/>
      <c r="G822" s="49"/>
    </row>
    <row r="823">
      <c r="A823" s="5"/>
      <c r="B823" s="5"/>
      <c r="C823" s="5"/>
      <c r="D823" s="5"/>
      <c r="E823" s="5"/>
      <c r="F823" s="5"/>
      <c r="G823" s="49"/>
    </row>
    <row r="824">
      <c r="A824" s="5"/>
      <c r="B824" s="5"/>
      <c r="C824" s="5"/>
      <c r="D824" s="5"/>
      <c r="E824" s="5"/>
      <c r="F824" s="5"/>
      <c r="G824" s="49"/>
    </row>
    <row r="825">
      <c r="A825" s="5"/>
      <c r="B825" s="5"/>
      <c r="C825" s="5"/>
      <c r="D825" s="5"/>
      <c r="E825" s="5"/>
      <c r="F825" s="5"/>
      <c r="G825" s="49"/>
    </row>
    <row r="826">
      <c r="A826" s="5"/>
      <c r="B826" s="5"/>
      <c r="C826" s="5"/>
      <c r="D826" s="5"/>
      <c r="E826" s="5"/>
      <c r="F826" s="5"/>
      <c r="G826" s="49"/>
    </row>
    <row r="827">
      <c r="A827" s="5"/>
      <c r="B827" s="5"/>
      <c r="C827" s="5"/>
      <c r="D827" s="5"/>
      <c r="E827" s="5"/>
      <c r="F827" s="5"/>
      <c r="G827" s="49"/>
    </row>
    <row r="828">
      <c r="A828" s="5"/>
      <c r="B828" s="5"/>
      <c r="C828" s="5"/>
      <c r="D828" s="5"/>
      <c r="E828" s="5"/>
      <c r="F828" s="5"/>
      <c r="G828" s="49"/>
    </row>
    <row r="829">
      <c r="A829" s="5"/>
      <c r="B829" s="5"/>
      <c r="C829" s="5"/>
      <c r="D829" s="5"/>
      <c r="E829" s="5"/>
      <c r="F829" s="5"/>
      <c r="G829" s="49"/>
    </row>
    <row r="830">
      <c r="A830" s="5"/>
      <c r="B830" s="5"/>
      <c r="C830" s="5"/>
      <c r="D830" s="5"/>
      <c r="E830" s="5"/>
      <c r="F830" s="5"/>
      <c r="G830" s="49"/>
    </row>
    <row r="831">
      <c r="A831" s="5"/>
      <c r="B831" s="5"/>
      <c r="C831" s="5"/>
      <c r="D831" s="5"/>
      <c r="E831" s="5"/>
      <c r="F831" s="5"/>
      <c r="G831" s="49"/>
    </row>
    <row r="832">
      <c r="A832" s="5"/>
      <c r="B832" s="5"/>
      <c r="C832" s="5"/>
      <c r="D832" s="5"/>
      <c r="E832" s="5"/>
      <c r="F832" s="5"/>
      <c r="G832" s="49"/>
    </row>
    <row r="833">
      <c r="A833" s="5"/>
      <c r="B833" s="5"/>
      <c r="C833" s="5"/>
      <c r="D833" s="5"/>
      <c r="E833" s="5"/>
      <c r="F833" s="5"/>
      <c r="G833" s="49"/>
    </row>
    <row r="834">
      <c r="A834" s="5"/>
      <c r="B834" s="5"/>
      <c r="C834" s="5"/>
      <c r="D834" s="5"/>
      <c r="E834" s="5"/>
      <c r="F834" s="5"/>
      <c r="G834" s="49"/>
    </row>
    <row r="835">
      <c r="A835" s="5"/>
      <c r="B835" s="5"/>
      <c r="C835" s="5"/>
      <c r="D835" s="5"/>
      <c r="E835" s="5"/>
      <c r="F835" s="5"/>
      <c r="G835" s="49"/>
    </row>
    <row r="836">
      <c r="A836" s="5"/>
      <c r="B836" s="5"/>
      <c r="C836" s="5"/>
      <c r="D836" s="5"/>
      <c r="E836" s="5"/>
      <c r="F836" s="5"/>
      <c r="G836" s="49"/>
    </row>
    <row r="837">
      <c r="A837" s="5"/>
      <c r="B837" s="5"/>
      <c r="C837" s="5"/>
      <c r="D837" s="5"/>
      <c r="E837" s="5"/>
      <c r="F837" s="5"/>
      <c r="G837" s="49"/>
    </row>
    <row r="838">
      <c r="A838" s="5"/>
      <c r="B838" s="5"/>
      <c r="C838" s="5"/>
      <c r="D838" s="5"/>
      <c r="E838" s="5"/>
      <c r="F838" s="5"/>
      <c r="G838" s="49"/>
    </row>
    <row r="839">
      <c r="A839" s="5"/>
      <c r="B839" s="5"/>
      <c r="C839" s="5"/>
      <c r="D839" s="5"/>
      <c r="E839" s="5"/>
      <c r="F839" s="5"/>
      <c r="G839" s="49"/>
    </row>
    <row r="840">
      <c r="A840" s="5"/>
      <c r="B840" s="5"/>
      <c r="C840" s="5"/>
      <c r="D840" s="5"/>
      <c r="E840" s="5"/>
      <c r="F840" s="5"/>
      <c r="G840" s="49"/>
    </row>
    <row r="841">
      <c r="A841" s="5"/>
      <c r="B841" s="5"/>
      <c r="C841" s="5"/>
      <c r="D841" s="5"/>
      <c r="E841" s="5"/>
      <c r="F841" s="5"/>
      <c r="G841" s="49"/>
    </row>
    <row r="842">
      <c r="A842" s="5"/>
      <c r="B842" s="5"/>
      <c r="C842" s="5"/>
      <c r="D842" s="5"/>
      <c r="E842" s="5"/>
      <c r="F842" s="5"/>
      <c r="G842" s="49"/>
    </row>
    <row r="843">
      <c r="A843" s="5"/>
      <c r="B843" s="5"/>
      <c r="C843" s="5"/>
      <c r="D843" s="5"/>
      <c r="E843" s="5"/>
      <c r="F843" s="5"/>
      <c r="G843" s="49"/>
    </row>
    <row r="844">
      <c r="A844" s="5"/>
      <c r="B844" s="5"/>
      <c r="C844" s="5"/>
      <c r="D844" s="5"/>
      <c r="E844" s="5"/>
      <c r="F844" s="5"/>
      <c r="G844" s="49"/>
    </row>
    <row r="845">
      <c r="A845" s="5"/>
      <c r="B845" s="5"/>
      <c r="C845" s="5"/>
      <c r="D845" s="5"/>
      <c r="E845" s="5"/>
      <c r="F845" s="5"/>
      <c r="G845" s="49"/>
    </row>
    <row r="846">
      <c r="A846" s="5"/>
      <c r="B846" s="5"/>
      <c r="C846" s="5"/>
      <c r="D846" s="5"/>
      <c r="E846" s="5"/>
      <c r="F846" s="5"/>
      <c r="G846" s="49"/>
    </row>
    <row r="847">
      <c r="A847" s="5"/>
      <c r="B847" s="5"/>
      <c r="C847" s="5"/>
      <c r="D847" s="5"/>
      <c r="E847" s="5"/>
      <c r="F847" s="5"/>
      <c r="G847" s="49"/>
    </row>
    <row r="848">
      <c r="A848" s="5"/>
      <c r="B848" s="5"/>
      <c r="C848" s="5"/>
      <c r="D848" s="5"/>
      <c r="E848" s="5"/>
      <c r="F848" s="5"/>
      <c r="G848" s="49"/>
    </row>
    <row r="849">
      <c r="A849" s="5"/>
      <c r="B849" s="5"/>
      <c r="C849" s="5"/>
      <c r="D849" s="5"/>
      <c r="E849" s="5"/>
      <c r="F849" s="5"/>
      <c r="G849" s="49"/>
    </row>
    <row r="850">
      <c r="A850" s="5"/>
      <c r="B850" s="5"/>
      <c r="C850" s="5"/>
      <c r="D850" s="5"/>
      <c r="E850" s="5"/>
      <c r="F850" s="5"/>
      <c r="G850" s="49"/>
    </row>
    <row r="851">
      <c r="A851" s="5"/>
      <c r="B851" s="5"/>
      <c r="C851" s="5"/>
      <c r="D851" s="5"/>
      <c r="E851" s="5"/>
      <c r="F851" s="5"/>
      <c r="G851" s="49"/>
    </row>
    <row r="852">
      <c r="A852" s="5"/>
      <c r="B852" s="5"/>
      <c r="C852" s="5"/>
      <c r="D852" s="5"/>
      <c r="E852" s="5"/>
      <c r="F852" s="5"/>
      <c r="G852" s="49"/>
    </row>
    <row r="853">
      <c r="A853" s="5"/>
      <c r="B853" s="5"/>
      <c r="C853" s="5"/>
      <c r="D853" s="5"/>
      <c r="E853" s="5"/>
      <c r="F853" s="5"/>
      <c r="G853" s="49"/>
    </row>
    <row r="854">
      <c r="A854" s="5"/>
      <c r="B854" s="5"/>
      <c r="C854" s="5"/>
      <c r="D854" s="5"/>
      <c r="E854" s="5"/>
      <c r="F854" s="5"/>
      <c r="G854" s="49"/>
    </row>
    <row r="855">
      <c r="A855" s="5"/>
      <c r="B855" s="5"/>
      <c r="C855" s="5"/>
      <c r="D855" s="5"/>
      <c r="E855" s="5"/>
      <c r="F855" s="5"/>
      <c r="G855" s="49"/>
    </row>
    <row r="856">
      <c r="A856" s="5"/>
      <c r="B856" s="5"/>
      <c r="C856" s="5"/>
      <c r="D856" s="5"/>
      <c r="E856" s="5"/>
      <c r="F856" s="5"/>
      <c r="G856" s="49"/>
    </row>
    <row r="857">
      <c r="A857" s="5"/>
      <c r="B857" s="5"/>
      <c r="C857" s="5"/>
      <c r="D857" s="5"/>
      <c r="E857" s="5"/>
      <c r="F857" s="5"/>
      <c r="G857" s="49"/>
    </row>
    <row r="858">
      <c r="A858" s="5"/>
      <c r="B858" s="5"/>
      <c r="C858" s="5"/>
      <c r="D858" s="5"/>
      <c r="E858" s="5"/>
      <c r="F858" s="5"/>
      <c r="G858" s="49"/>
    </row>
    <row r="859">
      <c r="A859" s="5"/>
      <c r="B859" s="5"/>
      <c r="C859" s="5"/>
      <c r="D859" s="5"/>
      <c r="E859" s="5"/>
      <c r="F859" s="5"/>
      <c r="G859" s="49"/>
    </row>
    <row r="860">
      <c r="A860" s="5"/>
      <c r="B860" s="5"/>
      <c r="C860" s="5"/>
      <c r="D860" s="5"/>
      <c r="E860" s="5"/>
      <c r="F860" s="5"/>
      <c r="G860" s="49"/>
    </row>
    <row r="861">
      <c r="A861" s="5"/>
      <c r="B861" s="5"/>
      <c r="C861" s="5"/>
      <c r="D861" s="5"/>
      <c r="E861" s="5"/>
      <c r="F861" s="5"/>
      <c r="G861" s="49"/>
    </row>
    <row r="862">
      <c r="A862" s="5"/>
      <c r="B862" s="5"/>
      <c r="C862" s="5"/>
      <c r="D862" s="5"/>
      <c r="E862" s="5"/>
      <c r="F862" s="5"/>
      <c r="G862" s="49"/>
    </row>
    <row r="863">
      <c r="A863" s="5"/>
      <c r="B863" s="5"/>
      <c r="C863" s="5"/>
      <c r="D863" s="5"/>
      <c r="E863" s="5"/>
      <c r="F863" s="5"/>
      <c r="G863" s="49"/>
    </row>
    <row r="864">
      <c r="A864" s="5"/>
      <c r="B864" s="5"/>
      <c r="C864" s="5"/>
      <c r="D864" s="5"/>
      <c r="E864" s="5"/>
      <c r="F864" s="5"/>
      <c r="G864" s="49"/>
    </row>
    <row r="865">
      <c r="A865" s="5"/>
      <c r="B865" s="5"/>
      <c r="C865" s="5"/>
      <c r="D865" s="5"/>
      <c r="E865" s="5"/>
      <c r="F865" s="5"/>
      <c r="G865" s="49"/>
    </row>
    <row r="866">
      <c r="A866" s="5"/>
      <c r="B866" s="5"/>
      <c r="C866" s="5"/>
      <c r="D866" s="5"/>
      <c r="E866" s="5"/>
      <c r="F866" s="5"/>
      <c r="G866" s="49"/>
    </row>
    <row r="867">
      <c r="A867" s="5"/>
      <c r="B867" s="5"/>
      <c r="C867" s="5"/>
      <c r="D867" s="5"/>
      <c r="E867" s="5"/>
      <c r="F867" s="5"/>
      <c r="G867" s="49"/>
    </row>
    <row r="868">
      <c r="A868" s="5"/>
      <c r="B868" s="5"/>
      <c r="C868" s="5"/>
      <c r="D868" s="5"/>
      <c r="E868" s="5"/>
      <c r="F868" s="5"/>
      <c r="G868" s="49"/>
    </row>
    <row r="869">
      <c r="A869" s="5"/>
      <c r="B869" s="5"/>
      <c r="C869" s="5"/>
      <c r="D869" s="5"/>
      <c r="E869" s="5"/>
      <c r="F869" s="5"/>
      <c r="G869" s="49"/>
    </row>
    <row r="870">
      <c r="A870" s="5"/>
      <c r="B870" s="5"/>
      <c r="C870" s="5"/>
      <c r="D870" s="5"/>
      <c r="E870" s="5"/>
      <c r="F870" s="5"/>
      <c r="G870" s="49"/>
    </row>
    <row r="871">
      <c r="A871" s="5"/>
      <c r="B871" s="5"/>
      <c r="C871" s="5"/>
      <c r="D871" s="5"/>
      <c r="E871" s="5"/>
      <c r="F871" s="5"/>
      <c r="G871" s="49"/>
    </row>
    <row r="872">
      <c r="A872" s="5"/>
      <c r="B872" s="5"/>
      <c r="C872" s="5"/>
      <c r="D872" s="5"/>
      <c r="E872" s="5"/>
      <c r="F872" s="5"/>
      <c r="G872" s="49"/>
    </row>
    <row r="873">
      <c r="A873" s="5"/>
      <c r="B873" s="5"/>
      <c r="C873" s="5"/>
      <c r="D873" s="5"/>
      <c r="E873" s="5"/>
      <c r="F873" s="5"/>
      <c r="G873" s="49"/>
    </row>
    <row r="874">
      <c r="A874" s="5"/>
      <c r="B874" s="5"/>
      <c r="C874" s="5"/>
      <c r="D874" s="5"/>
      <c r="E874" s="5"/>
      <c r="F874" s="5"/>
      <c r="G874" s="49"/>
    </row>
    <row r="875">
      <c r="A875" s="5"/>
      <c r="B875" s="5"/>
      <c r="C875" s="5"/>
      <c r="D875" s="5"/>
      <c r="E875" s="5"/>
      <c r="F875" s="5"/>
      <c r="G875" s="49"/>
    </row>
    <row r="876">
      <c r="A876" s="5"/>
      <c r="B876" s="5"/>
      <c r="C876" s="5"/>
      <c r="D876" s="5"/>
      <c r="E876" s="5"/>
      <c r="F876" s="5"/>
      <c r="G876" s="49"/>
    </row>
    <row r="877">
      <c r="A877" s="5"/>
      <c r="B877" s="5"/>
      <c r="C877" s="5"/>
      <c r="D877" s="5"/>
      <c r="E877" s="5"/>
      <c r="F877" s="5"/>
      <c r="G877" s="49"/>
    </row>
    <row r="878">
      <c r="A878" s="5"/>
      <c r="B878" s="5"/>
      <c r="C878" s="5"/>
      <c r="D878" s="5"/>
      <c r="E878" s="5"/>
      <c r="F878" s="5"/>
      <c r="G878" s="49"/>
    </row>
    <row r="879">
      <c r="A879" s="5"/>
      <c r="B879" s="5"/>
      <c r="C879" s="5"/>
      <c r="D879" s="5"/>
      <c r="E879" s="5"/>
      <c r="F879" s="5"/>
      <c r="G879" s="49"/>
    </row>
    <row r="880">
      <c r="A880" s="5"/>
      <c r="B880" s="5"/>
      <c r="C880" s="5"/>
      <c r="D880" s="5"/>
      <c r="E880" s="5"/>
      <c r="F880" s="5"/>
      <c r="G880" s="49"/>
    </row>
    <row r="881">
      <c r="A881" s="5"/>
      <c r="B881" s="5"/>
      <c r="C881" s="5"/>
      <c r="D881" s="5"/>
      <c r="E881" s="5"/>
      <c r="F881" s="5"/>
      <c r="G881" s="49"/>
    </row>
    <row r="882">
      <c r="A882" s="5"/>
      <c r="B882" s="5"/>
      <c r="C882" s="5"/>
      <c r="D882" s="5"/>
      <c r="E882" s="5"/>
      <c r="F882" s="5"/>
      <c r="G882" s="49"/>
    </row>
    <row r="883">
      <c r="A883" s="5"/>
      <c r="B883" s="5"/>
      <c r="C883" s="5"/>
      <c r="D883" s="5"/>
      <c r="E883" s="5"/>
      <c r="F883" s="5"/>
      <c r="G883" s="49"/>
    </row>
    <row r="884">
      <c r="A884" s="5"/>
      <c r="B884" s="5"/>
      <c r="C884" s="5"/>
      <c r="D884" s="5"/>
      <c r="E884" s="5"/>
      <c r="F884" s="5"/>
      <c r="G884" s="49"/>
    </row>
    <row r="885">
      <c r="A885" s="5"/>
      <c r="B885" s="5"/>
      <c r="C885" s="5"/>
      <c r="D885" s="5"/>
      <c r="E885" s="5"/>
      <c r="F885" s="5"/>
      <c r="G885" s="49"/>
    </row>
    <row r="886">
      <c r="A886" s="5"/>
      <c r="B886" s="5"/>
      <c r="C886" s="5"/>
      <c r="D886" s="5"/>
      <c r="E886" s="5"/>
      <c r="F886" s="5"/>
      <c r="G886" s="49"/>
    </row>
    <row r="887">
      <c r="A887" s="5"/>
      <c r="B887" s="5"/>
      <c r="C887" s="5"/>
      <c r="D887" s="5"/>
      <c r="E887" s="5"/>
      <c r="F887" s="5"/>
      <c r="G887" s="49"/>
    </row>
    <row r="888">
      <c r="A888" s="5"/>
      <c r="B888" s="5"/>
      <c r="C888" s="5"/>
      <c r="D888" s="5"/>
      <c r="E888" s="5"/>
      <c r="F888" s="5"/>
      <c r="G888" s="49"/>
    </row>
    <row r="889">
      <c r="A889" s="5"/>
      <c r="B889" s="5"/>
      <c r="C889" s="5"/>
      <c r="D889" s="5"/>
      <c r="E889" s="5"/>
      <c r="F889" s="5"/>
      <c r="G889" s="49"/>
    </row>
    <row r="890">
      <c r="A890" s="5"/>
      <c r="B890" s="5"/>
      <c r="C890" s="5"/>
      <c r="D890" s="5"/>
      <c r="E890" s="5"/>
      <c r="F890" s="5"/>
      <c r="G890" s="49"/>
    </row>
    <row r="891">
      <c r="A891" s="5"/>
      <c r="B891" s="5"/>
      <c r="C891" s="5"/>
      <c r="D891" s="5"/>
      <c r="E891" s="5"/>
      <c r="F891" s="5"/>
      <c r="G891" s="49"/>
    </row>
    <row r="892">
      <c r="A892" s="5"/>
      <c r="B892" s="5"/>
      <c r="C892" s="5"/>
      <c r="D892" s="5"/>
      <c r="E892" s="5"/>
      <c r="F892" s="5"/>
      <c r="G892" s="49"/>
    </row>
    <row r="893">
      <c r="A893" s="5"/>
      <c r="B893" s="5"/>
      <c r="C893" s="5"/>
      <c r="D893" s="5"/>
      <c r="E893" s="5"/>
      <c r="F893" s="5"/>
      <c r="G893" s="49"/>
    </row>
    <row r="894">
      <c r="A894" s="5"/>
      <c r="B894" s="5"/>
      <c r="C894" s="5"/>
      <c r="D894" s="5"/>
      <c r="E894" s="5"/>
      <c r="F894" s="5"/>
      <c r="G894" s="49"/>
    </row>
    <row r="895">
      <c r="A895" s="5"/>
      <c r="B895" s="5"/>
      <c r="C895" s="5"/>
      <c r="D895" s="5"/>
      <c r="E895" s="5"/>
      <c r="F895" s="5"/>
      <c r="G895" s="49"/>
    </row>
    <row r="896">
      <c r="A896" s="5"/>
      <c r="B896" s="5"/>
      <c r="C896" s="5"/>
      <c r="D896" s="5"/>
      <c r="E896" s="5"/>
      <c r="F896" s="5"/>
      <c r="G896" s="49"/>
    </row>
    <row r="897">
      <c r="A897" s="5"/>
      <c r="B897" s="5"/>
      <c r="C897" s="5"/>
      <c r="D897" s="5"/>
      <c r="E897" s="5"/>
      <c r="F897" s="5"/>
      <c r="G897" s="49"/>
    </row>
    <row r="898">
      <c r="A898" s="5"/>
      <c r="B898" s="5"/>
      <c r="C898" s="5"/>
      <c r="D898" s="5"/>
      <c r="E898" s="5"/>
      <c r="F898" s="5"/>
      <c r="G898" s="49"/>
    </row>
    <row r="899">
      <c r="A899" s="5"/>
      <c r="B899" s="5"/>
      <c r="C899" s="5"/>
      <c r="D899" s="5"/>
      <c r="E899" s="5"/>
      <c r="F899" s="5"/>
      <c r="G899" s="49"/>
    </row>
    <row r="900">
      <c r="A900" s="5"/>
      <c r="B900" s="5"/>
      <c r="C900" s="5"/>
      <c r="D900" s="5"/>
      <c r="E900" s="5"/>
      <c r="F900" s="5"/>
      <c r="G900" s="49"/>
    </row>
    <row r="901">
      <c r="A901" s="5"/>
      <c r="B901" s="5"/>
      <c r="C901" s="5"/>
      <c r="D901" s="5"/>
      <c r="E901" s="5"/>
      <c r="F901" s="5"/>
      <c r="G901" s="49"/>
    </row>
    <row r="902">
      <c r="A902" s="5"/>
      <c r="B902" s="5"/>
      <c r="C902" s="5"/>
      <c r="D902" s="5"/>
      <c r="E902" s="5"/>
      <c r="F902" s="5"/>
      <c r="G902" s="49"/>
    </row>
    <row r="903">
      <c r="A903" s="5"/>
      <c r="B903" s="5"/>
      <c r="C903" s="5"/>
      <c r="D903" s="5"/>
      <c r="E903" s="5"/>
      <c r="F903" s="5"/>
      <c r="G903" s="49"/>
    </row>
    <row r="904">
      <c r="A904" s="5"/>
      <c r="B904" s="5"/>
      <c r="C904" s="5"/>
      <c r="D904" s="5"/>
      <c r="E904" s="5"/>
      <c r="F904" s="5"/>
      <c r="G904" s="49"/>
    </row>
    <row r="905">
      <c r="A905" s="5"/>
      <c r="B905" s="5"/>
      <c r="C905" s="5"/>
      <c r="D905" s="5"/>
      <c r="E905" s="5"/>
      <c r="F905" s="5"/>
      <c r="G905" s="49"/>
    </row>
    <row r="906">
      <c r="A906" s="5"/>
      <c r="B906" s="5"/>
      <c r="C906" s="5"/>
      <c r="D906" s="5"/>
      <c r="E906" s="5"/>
      <c r="F906" s="5"/>
      <c r="G906" s="49"/>
    </row>
    <row r="907">
      <c r="A907" s="5"/>
      <c r="B907" s="5"/>
      <c r="C907" s="5"/>
      <c r="D907" s="5"/>
      <c r="E907" s="5"/>
      <c r="F907" s="5"/>
      <c r="G907" s="49"/>
    </row>
    <row r="908">
      <c r="A908" s="5"/>
      <c r="B908" s="5"/>
      <c r="C908" s="5"/>
      <c r="D908" s="5"/>
      <c r="E908" s="5"/>
      <c r="F908" s="5"/>
      <c r="G908" s="49"/>
    </row>
    <row r="909">
      <c r="A909" s="5"/>
      <c r="B909" s="5"/>
      <c r="C909" s="5"/>
      <c r="D909" s="5"/>
      <c r="E909" s="5"/>
      <c r="F909" s="5"/>
      <c r="G909" s="49"/>
    </row>
    <row r="910">
      <c r="A910" s="5"/>
      <c r="B910" s="5"/>
      <c r="C910" s="5"/>
      <c r="D910" s="5"/>
      <c r="E910" s="5"/>
      <c r="F910" s="5"/>
      <c r="G910" s="49"/>
    </row>
    <row r="911">
      <c r="A911" s="5"/>
      <c r="B911" s="5"/>
      <c r="C911" s="5"/>
      <c r="D911" s="5"/>
      <c r="E911" s="5"/>
      <c r="F911" s="5"/>
      <c r="G911" s="49"/>
    </row>
    <row r="912">
      <c r="A912" s="5"/>
      <c r="B912" s="5"/>
      <c r="C912" s="5"/>
      <c r="D912" s="5"/>
      <c r="E912" s="5"/>
      <c r="F912" s="5"/>
      <c r="G912" s="49"/>
    </row>
    <row r="913">
      <c r="A913" s="5"/>
      <c r="B913" s="5"/>
      <c r="C913" s="5"/>
      <c r="D913" s="5"/>
      <c r="E913" s="5"/>
      <c r="F913" s="5"/>
      <c r="G913" s="49"/>
    </row>
    <row r="914">
      <c r="A914" s="5"/>
      <c r="B914" s="5"/>
      <c r="C914" s="5"/>
      <c r="D914" s="5"/>
      <c r="E914" s="5"/>
      <c r="F914" s="5"/>
      <c r="G914" s="49"/>
    </row>
    <row r="915">
      <c r="A915" s="5"/>
      <c r="B915" s="5"/>
      <c r="C915" s="5"/>
      <c r="D915" s="5"/>
      <c r="E915" s="5"/>
      <c r="F915" s="5"/>
      <c r="G915" s="49"/>
    </row>
    <row r="916">
      <c r="A916" s="5"/>
      <c r="B916" s="5"/>
      <c r="C916" s="5"/>
      <c r="D916" s="5"/>
      <c r="E916" s="5"/>
      <c r="F916" s="5"/>
      <c r="G916" s="49"/>
    </row>
    <row r="917">
      <c r="A917" s="5"/>
      <c r="B917" s="5"/>
      <c r="C917" s="5"/>
      <c r="D917" s="5"/>
      <c r="E917" s="5"/>
      <c r="F917" s="5"/>
      <c r="G917" s="49"/>
    </row>
    <row r="918">
      <c r="A918" s="5"/>
      <c r="B918" s="5"/>
      <c r="C918" s="5"/>
      <c r="D918" s="5"/>
      <c r="E918" s="5"/>
      <c r="F918" s="5"/>
      <c r="G918" s="49"/>
    </row>
    <row r="919">
      <c r="A919" s="5"/>
      <c r="B919" s="5"/>
      <c r="C919" s="5"/>
      <c r="D919" s="5"/>
      <c r="E919" s="5"/>
      <c r="F919" s="5"/>
      <c r="G919" s="49"/>
    </row>
    <row r="920">
      <c r="A920" s="5"/>
      <c r="B920" s="5"/>
      <c r="C920" s="5"/>
      <c r="D920" s="5"/>
      <c r="E920" s="5"/>
      <c r="F920" s="5"/>
      <c r="G920" s="49"/>
    </row>
    <row r="921">
      <c r="A921" s="5"/>
      <c r="B921" s="5"/>
      <c r="C921" s="5"/>
      <c r="D921" s="5"/>
      <c r="E921" s="5"/>
      <c r="F921" s="5"/>
      <c r="G921" s="49"/>
    </row>
    <row r="922">
      <c r="A922" s="5"/>
      <c r="B922" s="5"/>
      <c r="C922" s="5"/>
      <c r="D922" s="5"/>
      <c r="E922" s="5"/>
      <c r="F922" s="5"/>
      <c r="G922" s="49"/>
    </row>
    <row r="923">
      <c r="A923" s="5"/>
      <c r="B923" s="5"/>
      <c r="C923" s="5"/>
      <c r="D923" s="5"/>
      <c r="E923" s="5"/>
      <c r="F923" s="5"/>
      <c r="G923" s="49"/>
    </row>
    <row r="924">
      <c r="A924" s="5"/>
      <c r="B924" s="5"/>
      <c r="C924" s="5"/>
      <c r="D924" s="5"/>
      <c r="E924" s="5"/>
      <c r="F924" s="5"/>
      <c r="G924" s="49"/>
    </row>
    <row r="925">
      <c r="A925" s="5"/>
      <c r="B925" s="5"/>
      <c r="C925" s="5"/>
      <c r="D925" s="5"/>
      <c r="E925" s="5"/>
      <c r="F925" s="5"/>
      <c r="G925" s="49"/>
    </row>
    <row r="926">
      <c r="A926" s="5"/>
      <c r="B926" s="5"/>
      <c r="C926" s="5"/>
      <c r="D926" s="5"/>
      <c r="E926" s="5"/>
      <c r="F926" s="5"/>
      <c r="G926" s="49"/>
    </row>
    <row r="927">
      <c r="A927" s="5"/>
      <c r="B927" s="5"/>
      <c r="C927" s="5"/>
      <c r="D927" s="5"/>
      <c r="E927" s="5"/>
      <c r="F927" s="5"/>
      <c r="G927" s="49"/>
    </row>
    <row r="928">
      <c r="A928" s="5"/>
      <c r="B928" s="5"/>
      <c r="C928" s="5"/>
      <c r="D928" s="5"/>
      <c r="E928" s="5"/>
      <c r="F928" s="5"/>
      <c r="G928" s="49"/>
    </row>
    <row r="929">
      <c r="A929" s="5"/>
      <c r="B929" s="5"/>
      <c r="C929" s="5"/>
      <c r="D929" s="5"/>
      <c r="E929" s="5"/>
      <c r="F929" s="5"/>
      <c r="G929" s="49"/>
    </row>
    <row r="930">
      <c r="A930" s="5"/>
      <c r="B930" s="5"/>
      <c r="C930" s="5"/>
      <c r="D930" s="5"/>
      <c r="E930" s="5"/>
      <c r="F930" s="5"/>
      <c r="G930" s="49"/>
    </row>
    <row r="931">
      <c r="A931" s="5"/>
      <c r="B931" s="5"/>
      <c r="C931" s="5"/>
      <c r="D931" s="5"/>
      <c r="E931" s="5"/>
      <c r="F931" s="5"/>
      <c r="G931" s="49"/>
    </row>
    <row r="932">
      <c r="A932" s="5"/>
      <c r="B932" s="5"/>
      <c r="C932" s="5"/>
      <c r="D932" s="5"/>
      <c r="E932" s="5"/>
      <c r="F932" s="5"/>
      <c r="G932" s="49"/>
    </row>
    <row r="933">
      <c r="A933" s="5"/>
      <c r="B933" s="5"/>
      <c r="C933" s="5"/>
      <c r="D933" s="5"/>
      <c r="E933" s="5"/>
      <c r="F933" s="5"/>
      <c r="G933" s="49"/>
    </row>
    <row r="934">
      <c r="A934" s="5"/>
      <c r="B934" s="5"/>
      <c r="C934" s="5"/>
      <c r="D934" s="5"/>
      <c r="E934" s="5"/>
      <c r="F934" s="5"/>
      <c r="G934" s="49"/>
    </row>
    <row r="935">
      <c r="A935" s="5"/>
      <c r="B935" s="5"/>
      <c r="C935" s="5"/>
      <c r="D935" s="5"/>
      <c r="E935" s="5"/>
      <c r="F935" s="5"/>
      <c r="G935" s="49"/>
    </row>
    <row r="936">
      <c r="A936" s="5"/>
      <c r="B936" s="5"/>
      <c r="C936" s="5"/>
      <c r="D936" s="5"/>
      <c r="E936" s="5"/>
      <c r="F936" s="5"/>
      <c r="G936" s="49"/>
    </row>
    <row r="937">
      <c r="A937" s="5"/>
      <c r="B937" s="5"/>
      <c r="C937" s="5"/>
      <c r="D937" s="5"/>
      <c r="E937" s="5"/>
      <c r="F937" s="5"/>
      <c r="G937" s="49"/>
    </row>
    <row r="938">
      <c r="A938" s="5"/>
      <c r="B938" s="5"/>
      <c r="C938" s="5"/>
      <c r="D938" s="5"/>
      <c r="E938" s="5"/>
      <c r="F938" s="5"/>
      <c r="G938" s="49"/>
    </row>
    <row r="939">
      <c r="A939" s="5"/>
      <c r="B939" s="5"/>
      <c r="C939" s="5"/>
      <c r="D939" s="5"/>
      <c r="E939" s="5"/>
      <c r="F939" s="5"/>
      <c r="G939" s="49"/>
    </row>
    <row r="940">
      <c r="A940" s="5"/>
      <c r="B940" s="5"/>
      <c r="C940" s="5"/>
      <c r="D940" s="5"/>
      <c r="E940" s="5"/>
      <c r="F940" s="5"/>
      <c r="G940" s="49"/>
    </row>
    <row r="941">
      <c r="A941" s="5"/>
      <c r="B941" s="5"/>
      <c r="C941" s="5"/>
      <c r="D941" s="5"/>
      <c r="E941" s="5"/>
      <c r="F941" s="5"/>
      <c r="G941" s="49"/>
    </row>
    <row r="942">
      <c r="A942" s="5"/>
      <c r="B942" s="5"/>
      <c r="C942" s="5"/>
      <c r="D942" s="5"/>
      <c r="E942" s="5"/>
      <c r="F942" s="5"/>
      <c r="G942" s="49"/>
    </row>
    <row r="943">
      <c r="A943" s="5"/>
      <c r="B943" s="5"/>
      <c r="C943" s="5"/>
      <c r="D943" s="5"/>
      <c r="E943" s="5"/>
      <c r="F943" s="5"/>
      <c r="G943" s="49"/>
    </row>
    <row r="944">
      <c r="A944" s="5"/>
      <c r="B944" s="5"/>
      <c r="C944" s="5"/>
      <c r="D944" s="5"/>
      <c r="E944" s="5"/>
      <c r="F944" s="5"/>
      <c r="G944" s="49"/>
    </row>
    <row r="945">
      <c r="A945" s="5"/>
      <c r="B945" s="5"/>
      <c r="C945" s="5"/>
      <c r="D945" s="5"/>
      <c r="E945" s="5"/>
      <c r="F945" s="5"/>
      <c r="G945" s="49"/>
    </row>
    <row r="946">
      <c r="A946" s="5"/>
      <c r="B946" s="5"/>
      <c r="C946" s="5"/>
      <c r="D946" s="5"/>
      <c r="E946" s="5"/>
      <c r="F946" s="5"/>
      <c r="G946" s="49"/>
    </row>
    <row r="947">
      <c r="A947" s="5"/>
      <c r="B947" s="5"/>
      <c r="C947" s="5"/>
      <c r="D947" s="5"/>
      <c r="E947" s="5"/>
      <c r="F947" s="5"/>
      <c r="G947" s="49"/>
    </row>
    <row r="948">
      <c r="A948" s="5"/>
      <c r="B948" s="5"/>
      <c r="C948" s="5"/>
      <c r="D948" s="5"/>
      <c r="E948" s="5"/>
      <c r="F948" s="5"/>
      <c r="G948" s="49"/>
    </row>
    <row r="949">
      <c r="A949" s="5"/>
      <c r="B949" s="5"/>
      <c r="C949" s="5"/>
      <c r="D949" s="5"/>
      <c r="E949" s="5"/>
      <c r="F949" s="5"/>
      <c r="G949" s="49"/>
    </row>
    <row r="950">
      <c r="A950" s="5"/>
      <c r="B950" s="5"/>
      <c r="C950" s="5"/>
      <c r="D950" s="5"/>
      <c r="E950" s="5"/>
      <c r="F950" s="5"/>
      <c r="G950" s="49"/>
    </row>
    <row r="951">
      <c r="A951" s="5"/>
      <c r="B951" s="5"/>
      <c r="C951" s="5"/>
      <c r="D951" s="5"/>
      <c r="E951" s="5"/>
      <c r="F951" s="5"/>
      <c r="G951" s="49"/>
    </row>
    <row r="952">
      <c r="A952" s="5"/>
      <c r="B952" s="5"/>
      <c r="C952" s="5"/>
      <c r="D952" s="5"/>
      <c r="E952" s="5"/>
      <c r="F952" s="5"/>
      <c r="G952" s="49"/>
    </row>
    <row r="953">
      <c r="A953" s="5"/>
      <c r="B953" s="5"/>
      <c r="C953" s="5"/>
      <c r="D953" s="5"/>
      <c r="E953" s="5"/>
      <c r="F953" s="5"/>
      <c r="G953" s="49"/>
    </row>
    <row r="954">
      <c r="A954" s="5"/>
      <c r="B954" s="5"/>
      <c r="C954" s="5"/>
      <c r="D954" s="5"/>
      <c r="E954" s="5"/>
      <c r="F954" s="5"/>
      <c r="G954" s="49"/>
    </row>
    <row r="955">
      <c r="A955" s="5"/>
      <c r="B955" s="5"/>
      <c r="C955" s="5"/>
      <c r="D955" s="5"/>
      <c r="E955" s="5"/>
      <c r="F955" s="5"/>
      <c r="G955" s="49"/>
    </row>
    <row r="956">
      <c r="A956" s="5"/>
      <c r="B956" s="5"/>
      <c r="C956" s="5"/>
      <c r="D956" s="5"/>
      <c r="E956" s="5"/>
      <c r="F956" s="5"/>
      <c r="G956" s="49"/>
    </row>
    <row r="957">
      <c r="A957" s="5"/>
      <c r="B957" s="5"/>
      <c r="C957" s="5"/>
      <c r="D957" s="5"/>
      <c r="E957" s="5"/>
      <c r="F957" s="5"/>
      <c r="G957" s="49"/>
    </row>
    <row r="958">
      <c r="A958" s="5"/>
      <c r="B958" s="5"/>
      <c r="C958" s="5"/>
      <c r="D958" s="5"/>
      <c r="E958" s="5"/>
      <c r="F958" s="5"/>
      <c r="G958" s="49"/>
    </row>
    <row r="959">
      <c r="A959" s="5"/>
      <c r="B959" s="5"/>
      <c r="C959" s="5"/>
      <c r="D959" s="5"/>
      <c r="E959" s="5"/>
      <c r="F959" s="5"/>
      <c r="G959" s="49"/>
    </row>
    <row r="960">
      <c r="A960" s="5"/>
      <c r="B960" s="5"/>
      <c r="C960" s="5"/>
      <c r="D960" s="5"/>
      <c r="E960" s="5"/>
      <c r="F960" s="5"/>
      <c r="G960" s="49"/>
    </row>
    <row r="961">
      <c r="A961" s="5"/>
      <c r="B961" s="5"/>
      <c r="C961" s="5"/>
      <c r="D961" s="5"/>
      <c r="E961" s="5"/>
      <c r="F961" s="5"/>
      <c r="G961" s="49"/>
    </row>
    <row r="962">
      <c r="A962" s="5"/>
      <c r="B962" s="5"/>
      <c r="C962" s="5"/>
      <c r="D962" s="5"/>
      <c r="E962" s="5"/>
      <c r="F962" s="5"/>
      <c r="G962" s="49"/>
    </row>
    <row r="963">
      <c r="A963" s="5"/>
      <c r="B963" s="5"/>
      <c r="C963" s="5"/>
      <c r="D963" s="5"/>
      <c r="E963" s="5"/>
      <c r="F963" s="5"/>
      <c r="G963" s="49"/>
    </row>
    <row r="964">
      <c r="A964" s="5"/>
      <c r="B964" s="5"/>
      <c r="C964" s="5"/>
      <c r="D964" s="5"/>
      <c r="E964" s="5"/>
      <c r="F964" s="5"/>
      <c r="G964" s="49"/>
    </row>
    <row r="965">
      <c r="A965" s="5"/>
      <c r="B965" s="5"/>
      <c r="C965" s="5"/>
      <c r="D965" s="5"/>
      <c r="E965" s="5"/>
      <c r="F965" s="5"/>
      <c r="G965" s="49"/>
    </row>
    <row r="966">
      <c r="A966" s="5"/>
      <c r="B966" s="5"/>
      <c r="C966" s="5"/>
      <c r="D966" s="5"/>
      <c r="E966" s="5"/>
      <c r="F966" s="5"/>
      <c r="G966" s="49"/>
    </row>
    <row r="967">
      <c r="A967" s="5"/>
      <c r="B967" s="5"/>
      <c r="C967" s="5"/>
      <c r="D967" s="5"/>
      <c r="E967" s="5"/>
      <c r="F967" s="5"/>
      <c r="G967" s="49"/>
    </row>
    <row r="968">
      <c r="A968" s="5"/>
      <c r="B968" s="5"/>
      <c r="C968" s="5"/>
      <c r="D968" s="5"/>
      <c r="E968" s="5"/>
      <c r="F968" s="5"/>
      <c r="G968" s="49"/>
    </row>
    <row r="969">
      <c r="A969" s="5"/>
      <c r="B969" s="5"/>
      <c r="C969" s="5"/>
      <c r="D969" s="5"/>
      <c r="E969" s="5"/>
      <c r="F969" s="5"/>
      <c r="G969" s="49"/>
    </row>
    <row r="970">
      <c r="A970" s="5"/>
      <c r="B970" s="5"/>
      <c r="C970" s="5"/>
      <c r="D970" s="5"/>
      <c r="E970" s="5"/>
      <c r="F970" s="5"/>
      <c r="G970" s="49"/>
    </row>
    <row r="971">
      <c r="A971" s="5"/>
      <c r="B971" s="5"/>
      <c r="C971" s="5"/>
      <c r="D971" s="5"/>
      <c r="E971" s="5"/>
      <c r="F971" s="5"/>
      <c r="G971" s="49"/>
    </row>
    <row r="972">
      <c r="A972" s="5"/>
      <c r="B972" s="5"/>
      <c r="C972" s="5"/>
      <c r="D972" s="5"/>
      <c r="E972" s="5"/>
      <c r="F972" s="5"/>
      <c r="G972" s="49"/>
    </row>
    <row r="973">
      <c r="A973" s="5"/>
      <c r="B973" s="5"/>
      <c r="C973" s="5"/>
      <c r="D973" s="5"/>
      <c r="E973" s="5"/>
      <c r="F973" s="5"/>
      <c r="G973" s="49"/>
    </row>
    <row r="974">
      <c r="A974" s="5"/>
      <c r="B974" s="5"/>
      <c r="C974" s="5"/>
      <c r="D974" s="5"/>
      <c r="E974" s="5"/>
      <c r="F974" s="5"/>
      <c r="G974" s="49"/>
    </row>
    <row r="975">
      <c r="A975" s="5"/>
      <c r="B975" s="5"/>
      <c r="C975" s="5"/>
      <c r="D975" s="5"/>
      <c r="E975" s="5"/>
      <c r="F975" s="5"/>
      <c r="G975" s="49"/>
    </row>
    <row r="976">
      <c r="A976" s="5"/>
      <c r="B976" s="5"/>
      <c r="C976" s="5"/>
      <c r="D976" s="5"/>
      <c r="E976" s="5"/>
      <c r="F976" s="5"/>
      <c r="G976" s="49"/>
    </row>
    <row r="977">
      <c r="A977" s="5"/>
      <c r="B977" s="5"/>
      <c r="C977" s="5"/>
      <c r="D977" s="5"/>
      <c r="E977" s="5"/>
      <c r="F977" s="5"/>
      <c r="G977" s="49"/>
    </row>
    <row r="978">
      <c r="A978" s="5"/>
      <c r="B978" s="5"/>
      <c r="C978" s="5"/>
      <c r="D978" s="5"/>
      <c r="E978" s="5"/>
      <c r="F978" s="5"/>
      <c r="G978" s="49"/>
    </row>
    <row r="979">
      <c r="A979" s="5"/>
      <c r="B979" s="5"/>
      <c r="C979" s="5"/>
      <c r="D979" s="5"/>
      <c r="E979" s="5"/>
      <c r="F979" s="5"/>
      <c r="G979" s="49"/>
    </row>
    <row r="980">
      <c r="A980" s="5"/>
      <c r="B980" s="5"/>
      <c r="C980" s="5"/>
      <c r="D980" s="5"/>
      <c r="E980" s="5"/>
      <c r="F980" s="5"/>
      <c r="G980" s="49"/>
    </row>
    <row r="981">
      <c r="A981" s="5"/>
      <c r="B981" s="5"/>
      <c r="C981" s="5"/>
      <c r="D981" s="5"/>
      <c r="E981" s="5"/>
      <c r="F981" s="5"/>
      <c r="G981" s="49"/>
    </row>
    <row r="982">
      <c r="A982" s="5"/>
      <c r="B982" s="5"/>
      <c r="C982" s="5"/>
      <c r="D982" s="5"/>
      <c r="E982" s="5"/>
      <c r="F982" s="5"/>
      <c r="G982" s="49"/>
    </row>
    <row r="983">
      <c r="A983" s="5"/>
      <c r="B983" s="5"/>
      <c r="C983" s="5"/>
      <c r="D983" s="5"/>
      <c r="E983" s="5"/>
      <c r="F983" s="5"/>
      <c r="G983" s="49"/>
    </row>
    <row r="984">
      <c r="A984" s="5"/>
      <c r="B984" s="5"/>
      <c r="C984" s="5"/>
      <c r="D984" s="5"/>
      <c r="E984" s="5"/>
      <c r="F984" s="5"/>
      <c r="G984" s="49"/>
    </row>
    <row r="985">
      <c r="A985" s="5"/>
      <c r="B985" s="5"/>
      <c r="C985" s="5"/>
      <c r="D985" s="5"/>
      <c r="E985" s="5"/>
      <c r="F985" s="5"/>
      <c r="G985" s="49"/>
    </row>
    <row r="986">
      <c r="A986" s="5"/>
      <c r="B986" s="5"/>
      <c r="C986" s="5"/>
      <c r="D986" s="5"/>
      <c r="E986" s="5"/>
      <c r="F986" s="5"/>
      <c r="G986" s="49"/>
    </row>
    <row r="987">
      <c r="A987" s="5"/>
      <c r="B987" s="5"/>
      <c r="C987" s="5"/>
      <c r="D987" s="5"/>
      <c r="E987" s="5"/>
      <c r="F987" s="5"/>
      <c r="G987" s="49"/>
    </row>
    <row r="988">
      <c r="A988" s="5"/>
      <c r="B988" s="5"/>
      <c r="C988" s="5"/>
      <c r="D988" s="5"/>
      <c r="E988" s="5"/>
      <c r="F988" s="5"/>
      <c r="G988" s="49"/>
    </row>
    <row r="989">
      <c r="A989" s="5"/>
      <c r="B989" s="5"/>
      <c r="C989" s="5"/>
      <c r="D989" s="5"/>
      <c r="E989" s="5"/>
      <c r="F989" s="5"/>
      <c r="G989" s="49"/>
    </row>
    <row r="990">
      <c r="A990" s="5"/>
      <c r="B990" s="5"/>
      <c r="C990" s="5"/>
      <c r="D990" s="5"/>
      <c r="E990" s="5"/>
      <c r="F990" s="5"/>
      <c r="G990" s="49"/>
    </row>
  </sheetData>
  <dataValidations>
    <dataValidation type="list" allowBlank="1" sqref="G4:G82">
      <formula1>"yes,no,unsure"</formula1>
    </dataValidation>
    <dataValidation type="list" allowBlank="1" sqref="F4:F82">
      <formula1>"yes,no"</formula1>
    </dataValidation>
  </dataValidation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4.43" defaultRowHeight="15.75"/>
  <sheetData>
    <row r="1">
      <c r="A1" s="1" t="s">
        <v>0</v>
      </c>
      <c r="B1" s="1" t="s">
        <v>1</v>
      </c>
      <c r="C1" s="1" t="s">
        <v>2</v>
      </c>
      <c r="D1" s="1" t="s">
        <v>3</v>
      </c>
      <c r="E1" s="1" t="s">
        <v>4</v>
      </c>
      <c r="F1" s="2" t="s">
        <v>296</v>
      </c>
      <c r="G1" s="2" t="s">
        <v>297</v>
      </c>
    </row>
    <row r="2" ht="139.5" customHeight="1">
      <c r="A2" s="5"/>
      <c r="B2" s="15"/>
      <c r="C2" s="5"/>
      <c r="D2" s="5"/>
      <c r="E2" s="5"/>
      <c r="F2" s="48" t="s">
        <v>298</v>
      </c>
      <c r="G2" s="48" t="s">
        <v>299</v>
      </c>
    </row>
    <row r="3" ht="135.75" customHeight="1">
      <c r="A3" s="49"/>
      <c r="B3" s="50"/>
      <c r="C3" s="49"/>
      <c r="D3" s="49"/>
      <c r="E3" s="49"/>
      <c r="F3" s="51" t="s">
        <v>256</v>
      </c>
      <c r="G3" s="51" t="s">
        <v>253</v>
      </c>
    </row>
    <row r="4" ht="15.0" customHeight="1">
      <c r="A4" s="11">
        <v>39.0</v>
      </c>
      <c r="B4" s="12" t="s">
        <v>16</v>
      </c>
      <c r="C4" s="11" t="s">
        <v>17</v>
      </c>
      <c r="D4" s="11"/>
      <c r="E4" s="11"/>
      <c r="F4" s="12" t="s">
        <v>20</v>
      </c>
      <c r="G4" s="52" t="s">
        <v>20</v>
      </c>
    </row>
    <row r="5" ht="15.0" customHeight="1">
      <c r="A5" s="11">
        <v>41.0</v>
      </c>
      <c r="B5" s="12" t="s">
        <v>16</v>
      </c>
      <c r="C5" s="11" t="s">
        <v>21</v>
      </c>
      <c r="D5" s="11" t="s">
        <v>22</v>
      </c>
      <c r="E5" s="11"/>
      <c r="F5" s="12" t="s">
        <v>20</v>
      </c>
      <c r="G5" s="54" t="s">
        <v>20</v>
      </c>
    </row>
    <row r="6" ht="15.0" customHeight="1">
      <c r="A6" s="11">
        <v>57.0</v>
      </c>
      <c r="B6" s="12" t="s">
        <v>16</v>
      </c>
      <c r="C6" s="11" t="s">
        <v>24</v>
      </c>
      <c r="D6" s="11"/>
      <c r="E6" s="11" t="s">
        <v>25</v>
      </c>
      <c r="F6" s="11" t="s">
        <v>20</v>
      </c>
      <c r="G6" s="54" t="s">
        <v>20</v>
      </c>
    </row>
    <row r="7" ht="15.0" customHeight="1">
      <c r="A7" s="11">
        <v>59.0</v>
      </c>
      <c r="B7" s="12" t="s">
        <v>16</v>
      </c>
      <c r="C7" s="11" t="s">
        <v>27</v>
      </c>
      <c r="D7" s="11" t="s">
        <v>28</v>
      </c>
      <c r="E7" s="11"/>
      <c r="F7" s="11" t="s">
        <v>20</v>
      </c>
      <c r="G7" s="54" t="s">
        <v>20</v>
      </c>
    </row>
    <row r="8" ht="15.0" customHeight="1">
      <c r="A8" s="11">
        <v>72.0</v>
      </c>
      <c r="B8" s="12" t="s">
        <v>16</v>
      </c>
      <c r="C8" s="11" t="s">
        <v>31</v>
      </c>
      <c r="D8" s="11"/>
      <c r="E8" s="11" t="s">
        <v>32</v>
      </c>
      <c r="F8" s="11" t="s">
        <v>20</v>
      </c>
      <c r="G8" s="54" t="s">
        <v>20</v>
      </c>
    </row>
    <row r="9" ht="15.0" customHeight="1">
      <c r="A9" s="11">
        <v>78.0</v>
      </c>
      <c r="B9" s="12" t="s">
        <v>16</v>
      </c>
      <c r="C9" s="11" t="s">
        <v>35</v>
      </c>
      <c r="D9" s="11"/>
      <c r="E9" s="11" t="s">
        <v>36</v>
      </c>
      <c r="F9" s="11" t="s">
        <v>20</v>
      </c>
      <c r="G9" s="54" t="s">
        <v>20</v>
      </c>
    </row>
    <row r="10" ht="15.0" customHeight="1">
      <c r="A10" s="11">
        <v>89.0</v>
      </c>
      <c r="B10" s="12" t="s">
        <v>16</v>
      </c>
      <c r="C10" s="11" t="s">
        <v>38</v>
      </c>
      <c r="D10" s="11" t="s">
        <v>39</v>
      </c>
      <c r="E10" s="11"/>
      <c r="F10" s="12" t="s">
        <v>20</v>
      </c>
      <c r="G10" s="52" t="s">
        <v>20</v>
      </c>
    </row>
    <row r="11" ht="15.0" customHeight="1">
      <c r="A11" s="55">
        <v>90.0</v>
      </c>
      <c r="B11" s="56" t="s">
        <v>273</v>
      </c>
      <c r="C11" s="55" t="s">
        <v>300</v>
      </c>
      <c r="D11" s="55"/>
      <c r="E11" s="55" t="s">
        <v>301</v>
      </c>
      <c r="F11" s="56" t="s">
        <v>18</v>
      </c>
      <c r="G11" s="57"/>
    </row>
    <row r="12" ht="15.0" customHeight="1">
      <c r="A12" s="11">
        <v>97.0</v>
      </c>
      <c r="B12" s="12" t="s">
        <v>16</v>
      </c>
      <c r="C12" s="11" t="s">
        <v>42</v>
      </c>
      <c r="D12" s="11" t="s">
        <v>43</v>
      </c>
      <c r="E12" s="11"/>
      <c r="F12" s="12" t="s">
        <v>20</v>
      </c>
      <c r="G12" s="52" t="s">
        <v>20</v>
      </c>
    </row>
    <row r="13" ht="15.0" customHeight="1">
      <c r="A13" s="11">
        <v>102.0</v>
      </c>
      <c r="B13" s="20" t="s">
        <v>20</v>
      </c>
      <c r="C13" s="11" t="s">
        <v>46</v>
      </c>
      <c r="D13" s="11" t="s">
        <v>47</v>
      </c>
      <c r="E13" s="11"/>
      <c r="F13" s="12" t="s">
        <v>20</v>
      </c>
      <c r="G13" s="52" t="s">
        <v>20</v>
      </c>
    </row>
    <row r="14" ht="15.0" customHeight="1">
      <c r="A14" s="11">
        <v>105.0</v>
      </c>
      <c r="B14" s="20" t="s">
        <v>20</v>
      </c>
      <c r="C14" s="11" t="s">
        <v>51</v>
      </c>
      <c r="D14" s="11" t="s">
        <v>52</v>
      </c>
      <c r="E14" s="11"/>
      <c r="F14" s="12" t="s">
        <v>20</v>
      </c>
      <c r="G14" s="52" t="s">
        <v>20</v>
      </c>
    </row>
    <row r="15" ht="15.0" customHeight="1">
      <c r="A15" s="11">
        <v>129.0</v>
      </c>
      <c r="B15" s="12" t="s">
        <v>16</v>
      </c>
      <c r="C15" s="11" t="s">
        <v>54</v>
      </c>
      <c r="D15" s="11"/>
      <c r="E15" s="11" t="s">
        <v>55</v>
      </c>
      <c r="F15" s="12" t="s">
        <v>20</v>
      </c>
      <c r="G15" s="52" t="s">
        <v>20</v>
      </c>
    </row>
    <row r="16" ht="15.0" customHeight="1">
      <c r="A16" s="11">
        <v>146.0</v>
      </c>
      <c r="B16" s="12" t="s">
        <v>16</v>
      </c>
      <c r="C16" s="11" t="s">
        <v>57</v>
      </c>
      <c r="D16" s="11" t="s">
        <v>58</v>
      </c>
      <c r="E16" s="11" t="s">
        <v>59</v>
      </c>
      <c r="F16" s="12" t="s">
        <v>20</v>
      </c>
      <c r="G16" s="52" t="s">
        <v>20</v>
      </c>
    </row>
    <row r="17" ht="15.0" customHeight="1">
      <c r="A17" s="11">
        <v>173.0</v>
      </c>
      <c r="B17" s="12" t="s">
        <v>16</v>
      </c>
      <c r="C17" s="11" t="s">
        <v>63</v>
      </c>
      <c r="D17" s="11"/>
      <c r="E17" s="11" t="s">
        <v>64</v>
      </c>
      <c r="F17" s="12" t="s">
        <v>20</v>
      </c>
      <c r="G17" s="52" t="s">
        <v>20</v>
      </c>
    </row>
    <row r="18" ht="15.0" customHeight="1">
      <c r="A18" s="11">
        <v>184.0</v>
      </c>
      <c r="B18" s="20" t="s">
        <v>20</v>
      </c>
      <c r="C18" s="11" t="s">
        <v>65</v>
      </c>
      <c r="D18" s="11"/>
      <c r="E18" s="11" t="s">
        <v>66</v>
      </c>
      <c r="F18" s="12" t="s">
        <v>20</v>
      </c>
      <c r="G18" s="52" t="s">
        <v>20</v>
      </c>
    </row>
    <row r="19" ht="15.0" customHeight="1">
      <c r="A19" s="11">
        <v>185.0</v>
      </c>
      <c r="B19" s="20" t="s">
        <v>20</v>
      </c>
      <c r="C19" s="11" t="s">
        <v>69</v>
      </c>
      <c r="D19" s="11" t="s">
        <v>70</v>
      </c>
      <c r="E19" s="11"/>
      <c r="F19" s="12" t="s">
        <v>20</v>
      </c>
      <c r="G19" s="52" t="s">
        <v>20</v>
      </c>
    </row>
    <row r="20" ht="15.0" customHeight="1">
      <c r="A20" s="11">
        <v>187.0</v>
      </c>
      <c r="B20" s="12" t="s">
        <v>16</v>
      </c>
      <c r="C20" s="11" t="s">
        <v>71</v>
      </c>
      <c r="D20" s="11"/>
      <c r="E20" s="11" t="s">
        <v>72</v>
      </c>
      <c r="F20" s="12" t="s">
        <v>20</v>
      </c>
      <c r="G20" s="52" t="s">
        <v>20</v>
      </c>
    </row>
    <row r="21" ht="15.0" customHeight="1">
      <c r="A21" s="11">
        <v>188.0</v>
      </c>
      <c r="B21" s="20" t="s">
        <v>20</v>
      </c>
      <c r="C21" s="11" t="s">
        <v>74</v>
      </c>
      <c r="D21" s="11"/>
      <c r="E21" s="11" t="s">
        <v>75</v>
      </c>
      <c r="F21" s="12" t="s">
        <v>20</v>
      </c>
      <c r="G21" s="52" t="s">
        <v>20</v>
      </c>
    </row>
    <row r="22" ht="15.0" customHeight="1">
      <c r="A22" s="11">
        <v>193.0</v>
      </c>
      <c r="B22" s="20" t="s">
        <v>20</v>
      </c>
      <c r="C22" s="11" t="s">
        <v>78</v>
      </c>
      <c r="D22" s="11" t="s">
        <v>79</v>
      </c>
      <c r="E22" s="11"/>
      <c r="F22" s="12" t="s">
        <v>20</v>
      </c>
      <c r="G22" s="52" t="s">
        <v>20</v>
      </c>
    </row>
    <row r="23" ht="15.0" customHeight="1">
      <c r="A23" s="11">
        <v>205.0</v>
      </c>
      <c r="B23" s="12" t="s">
        <v>16</v>
      </c>
      <c r="C23" s="11" t="s">
        <v>80</v>
      </c>
      <c r="D23" s="11" t="s">
        <v>81</v>
      </c>
      <c r="E23" s="11" t="s">
        <v>82</v>
      </c>
      <c r="F23" s="12" t="s">
        <v>20</v>
      </c>
      <c r="G23" s="52" t="s">
        <v>20</v>
      </c>
    </row>
    <row r="24" ht="15.0" customHeight="1">
      <c r="A24" s="55">
        <v>208.0</v>
      </c>
      <c r="B24" s="56" t="s">
        <v>273</v>
      </c>
      <c r="C24" s="55" t="s">
        <v>302</v>
      </c>
      <c r="D24" s="55"/>
      <c r="E24" s="55" t="s">
        <v>303</v>
      </c>
      <c r="F24" s="56" t="s">
        <v>18</v>
      </c>
      <c r="G24" s="57"/>
    </row>
    <row r="25" ht="15.0" customHeight="1">
      <c r="A25" s="11">
        <v>218.0</v>
      </c>
      <c r="B25" s="12" t="s">
        <v>16</v>
      </c>
      <c r="C25" s="11" t="s">
        <v>83</v>
      </c>
      <c r="D25" s="11"/>
      <c r="E25" s="11"/>
      <c r="F25" s="12" t="s">
        <v>20</v>
      </c>
      <c r="G25" s="52" t="s">
        <v>20</v>
      </c>
    </row>
    <row r="26" ht="15.0" customHeight="1">
      <c r="A26" s="11">
        <v>224.0</v>
      </c>
      <c r="B26" s="12" t="s">
        <v>16</v>
      </c>
      <c r="C26" s="11" t="s">
        <v>84</v>
      </c>
      <c r="D26" s="11" t="s">
        <v>85</v>
      </c>
      <c r="E26" s="11"/>
      <c r="F26" s="12" t="s">
        <v>20</v>
      </c>
      <c r="G26" s="52" t="s">
        <v>20</v>
      </c>
    </row>
    <row r="27" ht="15.0" customHeight="1">
      <c r="A27" s="11">
        <v>228.0</v>
      </c>
      <c r="B27" s="20" t="s">
        <v>20</v>
      </c>
      <c r="C27" s="11" t="s">
        <v>89</v>
      </c>
      <c r="D27" s="11" t="s">
        <v>91</v>
      </c>
      <c r="E27" s="11"/>
      <c r="F27" s="12" t="s">
        <v>20</v>
      </c>
      <c r="G27" s="52" t="s">
        <v>20</v>
      </c>
    </row>
    <row r="28" ht="15.0" customHeight="1">
      <c r="A28" s="11">
        <v>243.0</v>
      </c>
      <c r="B28" s="12" t="s">
        <v>16</v>
      </c>
      <c r="C28" s="11" t="s">
        <v>92</v>
      </c>
      <c r="D28" s="11"/>
      <c r="E28" s="11" t="s">
        <v>93</v>
      </c>
      <c r="F28" s="12" t="s">
        <v>20</v>
      </c>
      <c r="G28" s="52" t="s">
        <v>20</v>
      </c>
    </row>
    <row r="29" ht="15.0" customHeight="1">
      <c r="A29" s="11">
        <v>247.0</v>
      </c>
      <c r="B29" s="20" t="s">
        <v>20</v>
      </c>
      <c r="C29" s="11" t="s">
        <v>94</v>
      </c>
      <c r="D29" s="11" t="s">
        <v>96</v>
      </c>
      <c r="E29" s="11"/>
      <c r="F29" s="12" t="s">
        <v>20</v>
      </c>
      <c r="G29" s="52" t="s">
        <v>20</v>
      </c>
    </row>
    <row r="30" ht="15.0" customHeight="1">
      <c r="A30" s="11">
        <v>255.0</v>
      </c>
      <c r="B30" s="12" t="s">
        <v>16</v>
      </c>
      <c r="C30" s="11" t="s">
        <v>100</v>
      </c>
      <c r="D30" s="11"/>
      <c r="E30" s="11" t="s">
        <v>101</v>
      </c>
      <c r="F30" s="12" t="s">
        <v>20</v>
      </c>
      <c r="G30" s="52" t="s">
        <v>20</v>
      </c>
    </row>
    <row r="31" ht="15.0" customHeight="1">
      <c r="A31" s="5">
        <v>295.0</v>
      </c>
      <c r="B31" s="6" t="s">
        <v>16</v>
      </c>
      <c r="C31" s="5" t="s">
        <v>105</v>
      </c>
      <c r="D31" s="5"/>
      <c r="E31" s="5" t="s">
        <v>106</v>
      </c>
      <c r="F31" s="6" t="s">
        <v>20</v>
      </c>
      <c r="G31" s="53" t="s">
        <v>20</v>
      </c>
    </row>
    <row r="32" ht="15.0" customHeight="1">
      <c r="A32" s="11">
        <v>315.0</v>
      </c>
      <c r="B32" s="20" t="s">
        <v>20</v>
      </c>
      <c r="C32" s="11" t="s">
        <v>107</v>
      </c>
      <c r="D32" s="11" t="s">
        <v>108</v>
      </c>
      <c r="E32" s="11" t="s">
        <v>109</v>
      </c>
      <c r="F32" s="12" t="s">
        <v>20</v>
      </c>
      <c r="G32" s="52" t="s">
        <v>20</v>
      </c>
    </row>
    <row r="33" ht="15.0" customHeight="1">
      <c r="A33" s="11">
        <v>320.0</v>
      </c>
      <c r="B33" s="20" t="s">
        <v>20</v>
      </c>
      <c r="C33" s="11" t="s">
        <v>110</v>
      </c>
      <c r="D33" s="11" t="s">
        <v>111</v>
      </c>
      <c r="E33" s="11"/>
      <c r="F33" s="12" t="s">
        <v>20</v>
      </c>
      <c r="G33" s="52" t="s">
        <v>20</v>
      </c>
    </row>
    <row r="34" ht="15.0" customHeight="1">
      <c r="A34" s="11">
        <v>322.0</v>
      </c>
      <c r="B34" s="20" t="s">
        <v>20</v>
      </c>
      <c r="C34" s="11" t="s">
        <v>112</v>
      </c>
      <c r="D34" s="11" t="s">
        <v>113</v>
      </c>
      <c r="E34" s="11"/>
      <c r="F34" s="12" t="s">
        <v>20</v>
      </c>
      <c r="G34" s="52" t="s">
        <v>20</v>
      </c>
    </row>
    <row r="35" ht="15.0" customHeight="1">
      <c r="A35" s="11">
        <v>335.0</v>
      </c>
      <c r="B35" s="20" t="s">
        <v>20</v>
      </c>
      <c r="C35" s="11" t="s">
        <v>116</v>
      </c>
      <c r="D35" s="11"/>
      <c r="E35" s="11"/>
      <c r="F35" s="12" t="s">
        <v>20</v>
      </c>
      <c r="G35" s="52" t="s">
        <v>20</v>
      </c>
    </row>
    <row r="36" ht="15.0" customHeight="1">
      <c r="A36" s="5">
        <v>336.0</v>
      </c>
      <c r="B36" s="6" t="s">
        <v>16</v>
      </c>
      <c r="C36" s="5" t="s">
        <v>119</v>
      </c>
      <c r="D36" s="5"/>
      <c r="E36" s="5" t="s">
        <v>120</v>
      </c>
      <c r="F36" s="6" t="s">
        <v>20</v>
      </c>
      <c r="G36" s="53" t="s">
        <v>20</v>
      </c>
    </row>
    <row r="37" ht="15.0" customHeight="1">
      <c r="A37" s="55">
        <v>346.0</v>
      </c>
      <c r="B37" s="56" t="s">
        <v>273</v>
      </c>
      <c r="C37" s="55" t="s">
        <v>304</v>
      </c>
      <c r="D37" s="55"/>
      <c r="E37" s="55" t="s">
        <v>305</v>
      </c>
      <c r="F37" s="56" t="s">
        <v>18</v>
      </c>
      <c r="G37" s="57"/>
    </row>
    <row r="38" ht="15.0" customHeight="1">
      <c r="A38" s="5">
        <v>350.0</v>
      </c>
      <c r="B38" s="15" t="s">
        <v>20</v>
      </c>
      <c r="C38" s="5" t="s">
        <v>121</v>
      </c>
      <c r="D38" s="5" t="s">
        <v>122</v>
      </c>
      <c r="E38" s="5"/>
      <c r="F38" s="6" t="s">
        <v>20</v>
      </c>
      <c r="G38" s="53" t="s">
        <v>20</v>
      </c>
    </row>
    <row r="39" ht="15.0" customHeight="1">
      <c r="A39" s="5">
        <v>376.0</v>
      </c>
      <c r="B39" s="15" t="s">
        <v>20</v>
      </c>
      <c r="C39" s="5" t="s">
        <v>126</v>
      </c>
      <c r="D39" s="5"/>
      <c r="E39" s="5" t="s">
        <v>127</v>
      </c>
      <c r="F39" s="6" t="s">
        <v>20</v>
      </c>
      <c r="G39" s="53" t="s">
        <v>20</v>
      </c>
    </row>
    <row r="40" ht="15.0" customHeight="1">
      <c r="A40" s="5">
        <v>378.0</v>
      </c>
      <c r="B40" s="6" t="s">
        <v>16</v>
      </c>
      <c r="C40" s="5" t="s">
        <v>130</v>
      </c>
      <c r="D40" s="5"/>
      <c r="E40" s="5" t="s">
        <v>131</v>
      </c>
      <c r="F40" s="6" t="s">
        <v>20</v>
      </c>
      <c r="G40" s="53" t="s">
        <v>20</v>
      </c>
    </row>
    <row r="41" ht="15.0" customHeight="1">
      <c r="A41" s="5">
        <v>383.0</v>
      </c>
      <c r="B41" s="15" t="s">
        <v>20</v>
      </c>
      <c r="C41" s="5" t="s">
        <v>132</v>
      </c>
      <c r="D41" s="5" t="s">
        <v>133</v>
      </c>
      <c r="E41" s="5"/>
      <c r="F41" s="6" t="s">
        <v>20</v>
      </c>
      <c r="G41" s="53" t="s">
        <v>20</v>
      </c>
    </row>
    <row r="42" ht="15.0" customHeight="1">
      <c r="A42" s="5">
        <v>386.0</v>
      </c>
      <c r="B42" s="6" t="s">
        <v>16</v>
      </c>
      <c r="C42" s="5" t="s">
        <v>134</v>
      </c>
      <c r="D42" s="5"/>
      <c r="E42" s="5" t="s">
        <v>135</v>
      </c>
      <c r="F42" s="6" t="s">
        <v>20</v>
      </c>
      <c r="G42" s="53" t="s">
        <v>20</v>
      </c>
    </row>
    <row r="43" ht="15.0" customHeight="1">
      <c r="A43" s="5">
        <v>396.0</v>
      </c>
      <c r="B43" s="6" t="s">
        <v>16</v>
      </c>
      <c r="C43" s="5" t="s">
        <v>137</v>
      </c>
      <c r="D43" s="5"/>
      <c r="E43" s="5" t="s">
        <v>138</v>
      </c>
      <c r="F43" s="6" t="s">
        <v>20</v>
      </c>
      <c r="G43" s="53" t="s">
        <v>20</v>
      </c>
    </row>
    <row r="44" ht="15.0" customHeight="1">
      <c r="A44" s="5">
        <v>409.0</v>
      </c>
      <c r="B44" s="15" t="s">
        <v>20</v>
      </c>
      <c r="C44" s="5" t="s">
        <v>141</v>
      </c>
      <c r="D44" s="5" t="s">
        <v>142</v>
      </c>
      <c r="E44" s="5"/>
      <c r="F44" s="6" t="s">
        <v>20</v>
      </c>
      <c r="G44" s="53" t="s">
        <v>20</v>
      </c>
    </row>
    <row r="45" ht="15.0" customHeight="1">
      <c r="A45" s="5">
        <v>438.0</v>
      </c>
      <c r="B45" s="15" t="s">
        <v>20</v>
      </c>
      <c r="C45" s="5" t="s">
        <v>143</v>
      </c>
      <c r="D45" s="5"/>
      <c r="E45" s="5" t="s">
        <v>144</v>
      </c>
      <c r="F45" s="6" t="s">
        <v>20</v>
      </c>
      <c r="G45" s="53" t="s">
        <v>20</v>
      </c>
    </row>
    <row r="46" ht="15.0" customHeight="1">
      <c r="A46" s="5">
        <v>445.0</v>
      </c>
      <c r="B46" s="15" t="s">
        <v>20</v>
      </c>
      <c r="C46" s="5" t="s">
        <v>306</v>
      </c>
      <c r="D46" s="5" t="s">
        <v>307</v>
      </c>
      <c r="E46" s="5"/>
      <c r="F46" s="6" t="s">
        <v>20</v>
      </c>
      <c r="G46" s="53" t="s">
        <v>18</v>
      </c>
    </row>
    <row r="47" ht="15.0" customHeight="1">
      <c r="A47" s="5">
        <v>451.0</v>
      </c>
      <c r="B47" s="15" t="s">
        <v>20</v>
      </c>
      <c r="C47" s="5" t="s">
        <v>147</v>
      </c>
      <c r="D47" s="5" t="s">
        <v>148</v>
      </c>
      <c r="E47" s="5"/>
      <c r="F47" s="6" t="s">
        <v>20</v>
      </c>
      <c r="G47" s="53" t="s">
        <v>20</v>
      </c>
    </row>
    <row r="48" ht="15.0" customHeight="1">
      <c r="A48" s="55">
        <v>459.0</v>
      </c>
      <c r="B48" s="58" t="s">
        <v>20</v>
      </c>
      <c r="C48" s="55" t="s">
        <v>308</v>
      </c>
      <c r="D48" s="55"/>
      <c r="E48" s="55"/>
      <c r="F48" s="56" t="s">
        <v>20</v>
      </c>
      <c r="G48" s="59" t="s">
        <v>18</v>
      </c>
    </row>
    <row r="49" ht="15.0" customHeight="1">
      <c r="A49" s="5">
        <v>483.0</v>
      </c>
      <c r="B49" s="6" t="s">
        <v>16</v>
      </c>
      <c r="C49" s="5" t="s">
        <v>152</v>
      </c>
      <c r="D49" s="5" t="s">
        <v>154</v>
      </c>
      <c r="E49" s="5" t="s">
        <v>155</v>
      </c>
      <c r="F49" s="6" t="s">
        <v>20</v>
      </c>
      <c r="G49" s="53" t="s">
        <v>20</v>
      </c>
    </row>
    <row r="50" ht="15.0" customHeight="1">
      <c r="A50" s="5">
        <v>484.0</v>
      </c>
      <c r="B50" s="15" t="s">
        <v>20</v>
      </c>
      <c r="C50" s="5" t="s">
        <v>157</v>
      </c>
      <c r="D50" s="5"/>
      <c r="E50" s="5" t="s">
        <v>158</v>
      </c>
      <c r="F50" s="6" t="s">
        <v>20</v>
      </c>
      <c r="G50" s="53" t="s">
        <v>20</v>
      </c>
    </row>
    <row r="51" ht="15.0" customHeight="1">
      <c r="A51" s="6">
        <v>485.0</v>
      </c>
      <c r="B51" s="6" t="s">
        <v>20</v>
      </c>
      <c r="C51" s="25" t="s">
        <v>163</v>
      </c>
      <c r="D51" s="10"/>
      <c r="E51" s="10" t="s">
        <v>166</v>
      </c>
      <c r="F51" s="6" t="s">
        <v>20</v>
      </c>
      <c r="G51" s="53" t="s">
        <v>20</v>
      </c>
    </row>
    <row r="52" ht="15.0" customHeight="1">
      <c r="A52" s="5">
        <v>492.0</v>
      </c>
      <c r="B52" s="15" t="s">
        <v>20</v>
      </c>
      <c r="C52" s="5" t="s">
        <v>309</v>
      </c>
      <c r="D52" s="5" t="s">
        <v>310</v>
      </c>
      <c r="E52" s="5" t="s">
        <v>311</v>
      </c>
      <c r="F52" s="6" t="s">
        <v>20</v>
      </c>
      <c r="G52" s="53" t="s">
        <v>18</v>
      </c>
    </row>
    <row r="53" ht="15.0" customHeight="1">
      <c r="A53" s="11">
        <v>541.0</v>
      </c>
      <c r="B53" s="12" t="s">
        <v>16</v>
      </c>
      <c r="C53" s="11" t="s">
        <v>312</v>
      </c>
      <c r="D53" s="11"/>
      <c r="E53" s="11" t="s">
        <v>313</v>
      </c>
      <c r="F53" s="12" t="s">
        <v>20</v>
      </c>
      <c r="G53" s="52" t="s">
        <v>18</v>
      </c>
    </row>
    <row r="54" ht="15.0" customHeight="1">
      <c r="A54" s="11">
        <v>543.0</v>
      </c>
      <c r="B54" s="20" t="s">
        <v>20</v>
      </c>
      <c r="C54" s="11" t="s">
        <v>168</v>
      </c>
      <c r="D54" s="11"/>
      <c r="E54" s="11" t="s">
        <v>169</v>
      </c>
      <c r="F54" s="12" t="s">
        <v>20</v>
      </c>
      <c r="G54" s="52" t="s">
        <v>20</v>
      </c>
    </row>
    <row r="55" ht="15.0" customHeight="1">
      <c r="A55" s="11">
        <v>548.0</v>
      </c>
      <c r="B55" s="12" t="s">
        <v>16</v>
      </c>
      <c r="C55" s="11" t="s">
        <v>171</v>
      </c>
      <c r="D55" s="11"/>
      <c r="E55" s="11" t="s">
        <v>172</v>
      </c>
      <c r="F55" s="12" t="s">
        <v>20</v>
      </c>
      <c r="G55" s="53" t="s">
        <v>20</v>
      </c>
    </row>
    <row r="56" ht="15.0" customHeight="1">
      <c r="A56" s="11">
        <v>592.0</v>
      </c>
      <c r="B56" s="20" t="s">
        <v>20</v>
      </c>
      <c r="C56" s="11" t="s">
        <v>175</v>
      </c>
      <c r="D56" s="11" t="s">
        <v>176</v>
      </c>
      <c r="E56" s="11"/>
      <c r="F56" s="12" t="s">
        <v>20</v>
      </c>
      <c r="G56" s="52" t="s">
        <v>20</v>
      </c>
    </row>
    <row r="57" ht="15.0" customHeight="1">
      <c r="A57" s="11">
        <v>594.0</v>
      </c>
      <c r="B57" s="20" t="s">
        <v>20</v>
      </c>
      <c r="C57" s="11" t="s">
        <v>178</v>
      </c>
      <c r="D57" s="11" t="s">
        <v>179</v>
      </c>
      <c r="E57" s="11"/>
      <c r="F57" s="12" t="s">
        <v>20</v>
      </c>
      <c r="G57" s="52" t="s">
        <v>20</v>
      </c>
    </row>
    <row r="58" ht="15.0" customHeight="1">
      <c r="A58" s="11">
        <v>598.0</v>
      </c>
      <c r="B58" s="12" t="s">
        <v>16</v>
      </c>
      <c r="C58" s="11" t="s">
        <v>185</v>
      </c>
      <c r="D58" s="11"/>
      <c r="E58" s="11" t="s">
        <v>186</v>
      </c>
      <c r="F58" s="12" t="s">
        <v>20</v>
      </c>
      <c r="G58" s="52" t="s">
        <v>20</v>
      </c>
    </row>
    <row r="59" ht="15.0" customHeight="1">
      <c r="A59" s="11">
        <v>600.0</v>
      </c>
      <c r="B59" s="12" t="s">
        <v>16</v>
      </c>
      <c r="C59" s="11" t="s">
        <v>188</v>
      </c>
      <c r="D59" s="11"/>
      <c r="E59" s="11" t="s">
        <v>189</v>
      </c>
      <c r="F59" s="12" t="s">
        <v>20</v>
      </c>
      <c r="G59" s="52" t="s">
        <v>20</v>
      </c>
    </row>
    <row r="60" ht="15.0" customHeight="1">
      <c r="A60" s="11">
        <v>632.0</v>
      </c>
      <c r="B60" s="20" t="s">
        <v>20</v>
      </c>
      <c r="C60" s="11" t="s">
        <v>190</v>
      </c>
      <c r="D60" s="11"/>
      <c r="E60" s="11" t="s">
        <v>191</v>
      </c>
      <c r="F60" s="12" t="s">
        <v>20</v>
      </c>
      <c r="G60" s="52" t="s">
        <v>20</v>
      </c>
    </row>
    <row r="61" ht="15.0" customHeight="1">
      <c r="A61" s="11">
        <v>642.0</v>
      </c>
      <c r="B61" s="20" t="s">
        <v>20</v>
      </c>
      <c r="C61" s="11" t="s">
        <v>194</v>
      </c>
      <c r="D61" s="11"/>
      <c r="E61" s="11" t="s">
        <v>195</v>
      </c>
      <c r="F61" s="12" t="s">
        <v>20</v>
      </c>
      <c r="G61" s="53" t="s">
        <v>20</v>
      </c>
    </row>
    <row r="62" ht="15.0" customHeight="1">
      <c r="A62" s="11">
        <v>648.0</v>
      </c>
      <c r="B62" s="20" t="s">
        <v>20</v>
      </c>
      <c r="C62" s="11" t="s">
        <v>200</v>
      </c>
      <c r="D62" s="11"/>
      <c r="E62" s="11" t="s">
        <v>201</v>
      </c>
      <c r="F62" s="12" t="s">
        <v>20</v>
      </c>
      <c r="G62" s="52" t="s">
        <v>20</v>
      </c>
    </row>
    <row r="63" ht="15.0" customHeight="1">
      <c r="A63" s="11">
        <v>662.0</v>
      </c>
      <c r="B63" s="12" t="s">
        <v>16</v>
      </c>
      <c r="C63" s="11" t="s">
        <v>202</v>
      </c>
      <c r="D63" s="11" t="s">
        <v>203</v>
      </c>
      <c r="E63" s="11" t="s">
        <v>204</v>
      </c>
      <c r="F63" s="12" t="s">
        <v>20</v>
      </c>
      <c r="G63" s="52" t="s">
        <v>20</v>
      </c>
    </row>
    <row r="64" ht="15.0" customHeight="1">
      <c r="A64" s="11">
        <v>698.0</v>
      </c>
      <c r="B64" s="20" t="s">
        <v>20</v>
      </c>
      <c r="C64" s="11" t="s">
        <v>314</v>
      </c>
      <c r="D64" s="11" t="s">
        <v>315</v>
      </c>
      <c r="E64" s="11"/>
      <c r="F64" s="12" t="s">
        <v>20</v>
      </c>
      <c r="G64" s="52" t="s">
        <v>18</v>
      </c>
    </row>
    <row r="65" ht="15.0" customHeight="1">
      <c r="A65" s="11">
        <v>717.0</v>
      </c>
      <c r="B65" s="12" t="s">
        <v>16</v>
      </c>
      <c r="C65" s="11" t="s">
        <v>206</v>
      </c>
      <c r="D65" s="11"/>
      <c r="E65" s="11" t="s">
        <v>207</v>
      </c>
      <c r="F65" s="12" t="s">
        <v>20</v>
      </c>
      <c r="G65" s="52" t="s">
        <v>20</v>
      </c>
    </row>
    <row r="66" ht="15.0" customHeight="1">
      <c r="A66" s="11">
        <v>722.0</v>
      </c>
      <c r="B66" s="20" t="s">
        <v>20</v>
      </c>
      <c r="C66" s="11" t="s">
        <v>208</v>
      </c>
      <c r="D66" s="11" t="s">
        <v>209</v>
      </c>
      <c r="E66" s="11"/>
      <c r="F66" s="12" t="s">
        <v>20</v>
      </c>
      <c r="G66" s="52" t="s">
        <v>20</v>
      </c>
    </row>
    <row r="67" ht="15.0" customHeight="1">
      <c r="A67" s="5">
        <v>768.0</v>
      </c>
      <c r="B67" s="15" t="s">
        <v>20</v>
      </c>
      <c r="C67" s="5" t="s">
        <v>316</v>
      </c>
      <c r="D67" s="5"/>
      <c r="E67" s="5" t="s">
        <v>317</v>
      </c>
      <c r="F67" s="6" t="s">
        <v>20</v>
      </c>
      <c r="G67" s="53" t="s">
        <v>18</v>
      </c>
    </row>
    <row r="68" ht="15.0" customHeight="1">
      <c r="A68" s="11">
        <v>769.0</v>
      </c>
      <c r="B68" s="20" t="s">
        <v>20</v>
      </c>
      <c r="C68" s="11" t="s">
        <v>212</v>
      </c>
      <c r="D68" s="11" t="s">
        <v>213</v>
      </c>
      <c r="E68" s="11" t="s">
        <v>214</v>
      </c>
      <c r="F68" s="12" t="s">
        <v>20</v>
      </c>
      <c r="G68" s="52" t="s">
        <v>20</v>
      </c>
    </row>
    <row r="69" ht="15.0" customHeight="1">
      <c r="A69" s="5">
        <v>783.0</v>
      </c>
      <c r="B69" s="15" t="s">
        <v>20</v>
      </c>
      <c r="C69" s="5" t="s">
        <v>215</v>
      </c>
      <c r="D69" s="5" t="s">
        <v>216</v>
      </c>
      <c r="E69" s="5"/>
      <c r="F69" s="6" t="s">
        <v>20</v>
      </c>
      <c r="G69" s="53" t="s">
        <v>20</v>
      </c>
    </row>
    <row r="70" ht="15.0" customHeight="1">
      <c r="A70" s="5">
        <v>784.0</v>
      </c>
      <c r="B70" s="15" t="s">
        <v>20</v>
      </c>
      <c r="C70" s="5" t="s">
        <v>217</v>
      </c>
      <c r="D70" s="5" t="s">
        <v>218</v>
      </c>
      <c r="E70" s="5"/>
      <c r="F70" s="6" t="s">
        <v>20</v>
      </c>
      <c r="G70" s="53" t="s">
        <v>20</v>
      </c>
    </row>
    <row r="71" ht="15.0" customHeight="1">
      <c r="A71" s="5">
        <v>836.0</v>
      </c>
      <c r="B71" s="15" t="s">
        <v>20</v>
      </c>
      <c r="C71" s="5" t="s">
        <v>229</v>
      </c>
      <c r="D71" s="5"/>
      <c r="E71" s="5" t="s">
        <v>230</v>
      </c>
      <c r="F71" s="6" t="s">
        <v>20</v>
      </c>
      <c r="G71" s="53" t="s">
        <v>20</v>
      </c>
    </row>
    <row r="72" ht="15.0" customHeight="1">
      <c r="A72" s="5">
        <v>843.0</v>
      </c>
      <c r="B72" s="15" t="s">
        <v>20</v>
      </c>
      <c r="C72" s="5" t="s">
        <v>318</v>
      </c>
      <c r="D72" s="5"/>
      <c r="E72" s="5" t="s">
        <v>319</v>
      </c>
      <c r="F72" s="6" t="s">
        <v>20</v>
      </c>
      <c r="G72" s="53" t="s">
        <v>18</v>
      </c>
    </row>
    <row r="73" ht="15.0" customHeight="1">
      <c r="A73" s="5">
        <v>848.0</v>
      </c>
      <c r="B73" s="15" t="s">
        <v>20</v>
      </c>
      <c r="C73" s="5" t="s">
        <v>233</v>
      </c>
      <c r="D73" s="5"/>
      <c r="E73" s="5" t="s">
        <v>234</v>
      </c>
      <c r="F73" s="6" t="s">
        <v>20</v>
      </c>
      <c r="G73" s="53" t="s">
        <v>20</v>
      </c>
    </row>
    <row r="74" ht="15.0" customHeight="1">
      <c r="A74" s="5">
        <v>849.0</v>
      </c>
      <c r="B74" s="6" t="s">
        <v>16</v>
      </c>
      <c r="C74" s="5" t="s">
        <v>236</v>
      </c>
      <c r="D74" s="5"/>
      <c r="E74" s="5" t="s">
        <v>237</v>
      </c>
      <c r="F74" s="6" t="s">
        <v>20</v>
      </c>
      <c r="G74" s="53" t="s">
        <v>20</v>
      </c>
    </row>
    <row r="75" ht="15.0" customHeight="1">
      <c r="A75" s="5">
        <v>882.0</v>
      </c>
      <c r="B75" s="6" t="s">
        <v>16</v>
      </c>
      <c r="C75" s="5" t="s">
        <v>239</v>
      </c>
      <c r="D75" s="5"/>
      <c r="E75" s="5" t="s">
        <v>240</v>
      </c>
      <c r="F75" s="6" t="s">
        <v>20</v>
      </c>
      <c r="G75" s="53" t="s">
        <v>20</v>
      </c>
    </row>
    <row r="76" ht="15.0" customHeight="1">
      <c r="A76" s="5">
        <v>883.0</v>
      </c>
      <c r="B76" s="15" t="s">
        <v>20</v>
      </c>
      <c r="C76" s="5" t="s">
        <v>241</v>
      </c>
      <c r="D76" s="5"/>
      <c r="E76" s="5"/>
      <c r="F76" s="6" t="s">
        <v>20</v>
      </c>
      <c r="G76" s="53" t="s">
        <v>20</v>
      </c>
    </row>
    <row r="77" ht="15.0" customHeight="1">
      <c r="A77" s="55">
        <v>888.0</v>
      </c>
      <c r="B77" s="58" t="s">
        <v>20</v>
      </c>
      <c r="C77" s="55" t="s">
        <v>320</v>
      </c>
      <c r="D77" s="55"/>
      <c r="E77" s="55" t="s">
        <v>321</v>
      </c>
      <c r="F77" s="56" t="s">
        <v>20</v>
      </c>
      <c r="G77" s="59" t="s">
        <v>44</v>
      </c>
    </row>
    <row r="78" ht="15.0" customHeight="1">
      <c r="A78" s="5">
        <v>892.0</v>
      </c>
      <c r="B78" s="6" t="s">
        <v>16</v>
      </c>
      <c r="C78" s="5" t="s">
        <v>243</v>
      </c>
      <c r="D78" s="5"/>
      <c r="E78" s="5" t="s">
        <v>244</v>
      </c>
      <c r="F78" s="6" t="s">
        <v>20</v>
      </c>
      <c r="G78" s="53" t="s">
        <v>20</v>
      </c>
    </row>
    <row r="79" ht="15.0" customHeight="1">
      <c r="A79" s="5">
        <v>893.0</v>
      </c>
      <c r="B79" s="15" t="s">
        <v>20</v>
      </c>
      <c r="C79" s="5" t="s">
        <v>322</v>
      </c>
      <c r="D79" s="5"/>
      <c r="E79" s="5" t="s">
        <v>323</v>
      </c>
      <c r="F79" s="6" t="s">
        <v>20</v>
      </c>
      <c r="G79" s="53" t="s">
        <v>18</v>
      </c>
    </row>
    <row r="80" ht="15.0" customHeight="1">
      <c r="A80" s="5">
        <v>898.0</v>
      </c>
      <c r="B80" s="15" t="s">
        <v>20</v>
      </c>
      <c r="C80" s="5" t="s">
        <v>324</v>
      </c>
      <c r="D80" s="5" t="s">
        <v>325</v>
      </c>
      <c r="E80" s="5"/>
      <c r="F80" s="6" t="s">
        <v>20</v>
      </c>
      <c r="G80" s="53" t="s">
        <v>18</v>
      </c>
    </row>
    <row r="81" ht="15.0" customHeight="1">
      <c r="A81" s="5">
        <v>904.0</v>
      </c>
      <c r="B81" s="5" t="s">
        <v>20</v>
      </c>
      <c r="C81" s="5" t="s">
        <v>246</v>
      </c>
      <c r="D81" s="5" t="s">
        <v>247</v>
      </c>
      <c r="E81" s="5"/>
      <c r="F81" s="6" t="s">
        <v>20</v>
      </c>
      <c r="G81" s="53" t="s">
        <v>20</v>
      </c>
    </row>
    <row r="82" ht="15.0" customHeight="1">
      <c r="A82" s="5">
        <v>915.0</v>
      </c>
      <c r="B82" s="6" t="s">
        <v>16</v>
      </c>
      <c r="C82" s="5" t="s">
        <v>326</v>
      </c>
      <c r="D82" s="5"/>
      <c r="E82" s="5" t="s">
        <v>327</v>
      </c>
      <c r="F82" s="6" t="s">
        <v>20</v>
      </c>
      <c r="G82" s="53" t="s">
        <v>18</v>
      </c>
    </row>
    <row r="83">
      <c r="A83" s="5"/>
      <c r="B83" s="5"/>
      <c r="C83" s="5"/>
      <c r="D83" s="5"/>
      <c r="E83" s="5"/>
      <c r="F83" s="5"/>
      <c r="G83" s="49"/>
    </row>
    <row r="84">
      <c r="A84" s="5"/>
      <c r="B84" s="5"/>
      <c r="C84" s="5"/>
      <c r="D84" s="5"/>
      <c r="E84" s="5"/>
      <c r="F84" s="5"/>
      <c r="G84" s="49"/>
    </row>
    <row r="85">
      <c r="A85" s="5"/>
      <c r="B85" s="5"/>
      <c r="C85" s="5"/>
      <c r="D85" s="5"/>
      <c r="E85" s="5"/>
      <c r="F85" s="5"/>
      <c r="G85" s="49"/>
    </row>
    <row r="86">
      <c r="A86" s="5"/>
      <c r="B86" s="5"/>
      <c r="C86" s="5"/>
      <c r="D86" s="5"/>
      <c r="E86" s="5"/>
      <c r="F86" s="5"/>
      <c r="G86" s="49"/>
    </row>
    <row r="87">
      <c r="A87" s="5"/>
      <c r="B87" s="5"/>
      <c r="C87" s="5"/>
      <c r="D87" s="5"/>
      <c r="E87" s="5"/>
      <c r="F87" s="5"/>
      <c r="G87" s="49"/>
    </row>
    <row r="88">
      <c r="A88" s="5"/>
      <c r="B88" s="5"/>
      <c r="C88" s="5"/>
      <c r="D88" s="5"/>
      <c r="E88" s="5"/>
      <c r="F88" s="5"/>
      <c r="G88" s="49"/>
    </row>
    <row r="89">
      <c r="A89" s="5"/>
      <c r="B89" s="5"/>
      <c r="C89" s="37"/>
      <c r="D89" s="5"/>
      <c r="E89" s="5"/>
      <c r="F89" s="5"/>
      <c r="G89" s="49"/>
    </row>
    <row r="90">
      <c r="A90" s="5"/>
      <c r="B90" s="5"/>
      <c r="C90" s="37"/>
      <c r="D90" s="5"/>
      <c r="E90" s="5"/>
      <c r="F90" s="5"/>
      <c r="G90" s="49"/>
    </row>
    <row r="91">
      <c r="A91" s="5"/>
      <c r="B91" s="5"/>
      <c r="C91" s="6"/>
      <c r="D91" s="5"/>
      <c r="E91" s="5"/>
      <c r="F91" s="5"/>
      <c r="G91" s="49"/>
    </row>
    <row r="92">
      <c r="A92" s="5"/>
      <c r="B92" s="5"/>
      <c r="C92" s="5"/>
      <c r="D92" s="5"/>
      <c r="E92" s="5"/>
      <c r="F92" s="5"/>
      <c r="G92" s="49"/>
    </row>
    <row r="93">
      <c r="A93" s="5"/>
      <c r="B93" s="5"/>
      <c r="C93" s="5"/>
      <c r="D93" s="5"/>
      <c r="E93" s="5"/>
      <c r="F93" s="5"/>
      <c r="G93" s="49"/>
    </row>
    <row r="94">
      <c r="A94" s="5"/>
      <c r="B94" s="5"/>
      <c r="C94" s="5"/>
      <c r="D94" s="5"/>
      <c r="E94" s="5"/>
      <c r="F94" s="5"/>
      <c r="G94" s="49"/>
    </row>
    <row r="95">
      <c r="A95" s="5"/>
      <c r="B95" s="5"/>
      <c r="C95" s="5"/>
      <c r="D95" s="5"/>
      <c r="E95" s="5"/>
      <c r="F95" s="5"/>
      <c r="G95" s="49"/>
    </row>
    <row r="96">
      <c r="A96" s="5"/>
      <c r="B96" s="5"/>
      <c r="C96" s="5"/>
      <c r="D96" s="5"/>
      <c r="E96" s="5"/>
      <c r="F96" s="5"/>
      <c r="G96" s="49"/>
    </row>
    <row r="97">
      <c r="A97" s="5"/>
      <c r="B97" s="5"/>
      <c r="C97" s="5"/>
      <c r="D97" s="5"/>
      <c r="E97" s="5"/>
      <c r="F97" s="5"/>
      <c r="G97" s="49"/>
    </row>
    <row r="98">
      <c r="A98" s="5"/>
      <c r="B98" s="5"/>
      <c r="C98" s="5"/>
      <c r="D98" s="5"/>
      <c r="E98" s="5"/>
      <c r="F98" s="5"/>
      <c r="G98" s="49"/>
    </row>
    <row r="99">
      <c r="A99" s="5"/>
      <c r="B99" s="5"/>
      <c r="C99" s="5"/>
      <c r="D99" s="5"/>
      <c r="E99" s="5"/>
      <c r="F99" s="5"/>
      <c r="G99" s="49"/>
    </row>
    <row r="100">
      <c r="A100" s="5"/>
      <c r="B100" s="5"/>
      <c r="C100" s="5"/>
      <c r="D100" s="5"/>
      <c r="E100" s="5"/>
      <c r="F100" s="5"/>
      <c r="G100" s="49"/>
    </row>
    <row r="101">
      <c r="A101" s="5"/>
      <c r="B101" s="5"/>
      <c r="C101" s="5"/>
      <c r="D101" s="5"/>
      <c r="E101" s="5"/>
      <c r="F101" s="5"/>
      <c r="G101" s="49"/>
    </row>
    <row r="102">
      <c r="A102" s="5"/>
      <c r="B102" s="5"/>
      <c r="C102" s="5"/>
      <c r="D102" s="5"/>
      <c r="E102" s="5"/>
      <c r="F102" s="5"/>
      <c r="G102" s="49"/>
    </row>
    <row r="103">
      <c r="A103" s="5"/>
      <c r="B103" s="5"/>
      <c r="C103" s="5"/>
      <c r="D103" s="5"/>
      <c r="E103" s="5"/>
      <c r="F103" s="5"/>
      <c r="G103" s="49"/>
    </row>
    <row r="104">
      <c r="A104" s="5"/>
      <c r="B104" s="5"/>
      <c r="C104" s="5"/>
      <c r="D104" s="5"/>
      <c r="E104" s="5"/>
      <c r="F104" s="5"/>
      <c r="G104" s="49"/>
    </row>
    <row r="105">
      <c r="A105" s="5"/>
      <c r="B105" s="5"/>
      <c r="C105" s="5"/>
      <c r="D105" s="5"/>
      <c r="E105" s="5"/>
      <c r="F105" s="5"/>
      <c r="G105" s="49"/>
    </row>
    <row r="106">
      <c r="A106" s="5"/>
      <c r="B106" s="5"/>
      <c r="C106" s="5"/>
      <c r="D106" s="5"/>
      <c r="E106" s="5"/>
      <c r="F106" s="5"/>
      <c r="G106" s="49"/>
    </row>
    <row r="107">
      <c r="A107" s="5"/>
      <c r="B107" s="5"/>
      <c r="C107" s="5"/>
      <c r="D107" s="5"/>
      <c r="E107" s="5"/>
      <c r="F107" s="5"/>
      <c r="G107" s="49"/>
    </row>
    <row r="108">
      <c r="A108" s="5"/>
      <c r="B108" s="5"/>
      <c r="C108" s="5"/>
      <c r="D108" s="5"/>
      <c r="E108" s="5"/>
      <c r="F108" s="5"/>
      <c r="G108" s="49"/>
    </row>
    <row r="109">
      <c r="A109" s="5"/>
      <c r="B109" s="5"/>
      <c r="C109" s="5"/>
      <c r="D109" s="5"/>
      <c r="E109" s="5"/>
      <c r="F109" s="5"/>
      <c r="G109" s="49"/>
    </row>
    <row r="110">
      <c r="A110" s="5"/>
      <c r="B110" s="5"/>
      <c r="C110" s="5"/>
      <c r="D110" s="5"/>
      <c r="E110" s="5"/>
      <c r="F110" s="5"/>
      <c r="G110" s="49"/>
    </row>
    <row r="111">
      <c r="A111" s="5"/>
      <c r="B111" s="5"/>
      <c r="C111" s="5"/>
      <c r="D111" s="5"/>
      <c r="E111" s="5"/>
      <c r="F111" s="5"/>
      <c r="G111" s="49"/>
    </row>
    <row r="112">
      <c r="A112" s="5"/>
      <c r="B112" s="5"/>
      <c r="C112" s="5"/>
      <c r="D112" s="5"/>
      <c r="E112" s="5"/>
      <c r="F112" s="5"/>
      <c r="G112" s="49"/>
    </row>
    <row r="113">
      <c r="A113" s="5"/>
      <c r="B113" s="5"/>
      <c r="C113" s="5"/>
      <c r="D113" s="5"/>
      <c r="E113" s="5"/>
      <c r="F113" s="5"/>
      <c r="G113" s="49"/>
    </row>
    <row r="114">
      <c r="A114" s="5"/>
      <c r="B114" s="5"/>
      <c r="C114" s="5"/>
      <c r="D114" s="5"/>
      <c r="E114" s="5"/>
      <c r="F114" s="5"/>
      <c r="G114" s="49"/>
    </row>
    <row r="115">
      <c r="A115" s="5"/>
      <c r="B115" s="5"/>
      <c r="C115" s="5"/>
      <c r="D115" s="5"/>
      <c r="E115" s="5"/>
      <c r="F115" s="5"/>
      <c r="G115" s="49"/>
    </row>
    <row r="116">
      <c r="A116" s="5"/>
      <c r="B116" s="5"/>
      <c r="C116" s="5"/>
      <c r="D116" s="5"/>
      <c r="E116" s="5"/>
      <c r="F116" s="5"/>
      <c r="G116" s="49"/>
    </row>
    <row r="117">
      <c r="A117" s="5"/>
      <c r="B117" s="5"/>
      <c r="C117" s="5"/>
      <c r="D117" s="5"/>
      <c r="E117" s="5"/>
      <c r="F117" s="5"/>
      <c r="G117" s="49"/>
    </row>
    <row r="118">
      <c r="A118" s="5"/>
      <c r="B118" s="5"/>
      <c r="C118" s="5"/>
      <c r="D118" s="5"/>
      <c r="E118" s="5"/>
      <c r="F118" s="5"/>
      <c r="G118" s="49"/>
    </row>
    <row r="119">
      <c r="A119" s="5"/>
      <c r="B119" s="5"/>
      <c r="C119" s="5"/>
      <c r="D119" s="5"/>
      <c r="E119" s="5"/>
      <c r="F119" s="5"/>
      <c r="G119" s="49"/>
    </row>
    <row r="120">
      <c r="A120" s="5"/>
      <c r="B120" s="5"/>
      <c r="C120" s="5"/>
      <c r="D120" s="5"/>
      <c r="E120" s="5"/>
      <c r="F120" s="5"/>
      <c r="G120" s="49"/>
    </row>
    <row r="121">
      <c r="A121" s="5"/>
      <c r="B121" s="5"/>
      <c r="C121" s="5"/>
      <c r="D121" s="5"/>
      <c r="E121" s="5"/>
      <c r="F121" s="5"/>
      <c r="G121" s="49"/>
    </row>
    <row r="122">
      <c r="A122" s="5"/>
      <c r="B122" s="5"/>
      <c r="C122" s="5"/>
      <c r="D122" s="5"/>
      <c r="E122" s="5"/>
      <c r="F122" s="5"/>
      <c r="G122" s="49"/>
    </row>
    <row r="123">
      <c r="A123" s="5"/>
      <c r="B123" s="5"/>
      <c r="C123" s="5"/>
      <c r="D123" s="5"/>
      <c r="E123" s="5"/>
      <c r="F123" s="5"/>
      <c r="G123" s="49"/>
    </row>
    <row r="124">
      <c r="A124" s="5"/>
      <c r="B124" s="5"/>
      <c r="C124" s="5"/>
      <c r="D124" s="5"/>
      <c r="E124" s="5"/>
      <c r="F124" s="5"/>
      <c r="G124" s="49"/>
    </row>
    <row r="125">
      <c r="A125" s="5"/>
      <c r="B125" s="5"/>
      <c r="C125" s="5"/>
      <c r="D125" s="5"/>
      <c r="E125" s="5"/>
      <c r="F125" s="5"/>
      <c r="G125" s="49"/>
    </row>
    <row r="126">
      <c r="A126" s="5"/>
      <c r="B126" s="5"/>
      <c r="C126" s="5"/>
      <c r="D126" s="5"/>
      <c r="E126" s="5"/>
      <c r="F126" s="5"/>
      <c r="G126" s="49"/>
    </row>
    <row r="127">
      <c r="A127" s="5"/>
      <c r="B127" s="5"/>
      <c r="C127" s="5"/>
      <c r="D127" s="5"/>
      <c r="E127" s="5"/>
      <c r="F127" s="5"/>
      <c r="G127" s="49"/>
    </row>
    <row r="128">
      <c r="A128" s="5"/>
      <c r="B128" s="5"/>
      <c r="C128" s="5"/>
      <c r="D128" s="5"/>
      <c r="E128" s="5"/>
      <c r="F128" s="5"/>
      <c r="G128" s="49"/>
    </row>
    <row r="129">
      <c r="A129" s="5"/>
      <c r="B129" s="5"/>
      <c r="C129" s="5"/>
      <c r="D129" s="5"/>
      <c r="E129" s="5"/>
      <c r="F129" s="5"/>
      <c r="G129" s="49"/>
    </row>
    <row r="130">
      <c r="A130" s="5"/>
      <c r="B130" s="5"/>
      <c r="C130" s="5"/>
      <c r="D130" s="5"/>
      <c r="E130" s="5"/>
      <c r="F130" s="5"/>
      <c r="G130" s="49"/>
    </row>
    <row r="131">
      <c r="A131" s="5"/>
      <c r="B131" s="5"/>
      <c r="C131" s="5"/>
      <c r="D131" s="5"/>
      <c r="E131" s="5"/>
      <c r="F131" s="5"/>
      <c r="G131" s="49"/>
    </row>
    <row r="132">
      <c r="A132" s="5"/>
      <c r="B132" s="5"/>
      <c r="C132" s="5"/>
      <c r="D132" s="5"/>
      <c r="E132" s="5"/>
      <c r="F132" s="5"/>
      <c r="G132" s="49"/>
    </row>
    <row r="133">
      <c r="A133" s="5"/>
      <c r="B133" s="5"/>
      <c r="C133" s="5"/>
      <c r="D133" s="5"/>
      <c r="E133" s="5"/>
      <c r="F133" s="5"/>
      <c r="G133" s="49"/>
    </row>
    <row r="134">
      <c r="A134" s="5"/>
      <c r="B134" s="5"/>
      <c r="C134" s="5"/>
      <c r="D134" s="5"/>
      <c r="E134" s="5"/>
      <c r="F134" s="5"/>
      <c r="G134" s="49"/>
    </row>
    <row r="135">
      <c r="A135" s="5"/>
      <c r="B135" s="5"/>
      <c r="C135" s="5"/>
      <c r="D135" s="5"/>
      <c r="E135" s="5"/>
      <c r="F135" s="5"/>
      <c r="G135" s="49"/>
    </row>
    <row r="136">
      <c r="A136" s="5"/>
      <c r="B136" s="5"/>
      <c r="C136" s="5"/>
      <c r="D136" s="5"/>
      <c r="E136" s="5"/>
      <c r="F136" s="5"/>
      <c r="G136" s="49"/>
    </row>
    <row r="137">
      <c r="A137" s="5"/>
      <c r="B137" s="5"/>
      <c r="C137" s="5"/>
      <c r="D137" s="5"/>
      <c r="E137" s="5"/>
      <c r="F137" s="5"/>
      <c r="G137" s="49"/>
    </row>
    <row r="138">
      <c r="A138" s="5"/>
      <c r="B138" s="5"/>
      <c r="C138" s="5"/>
      <c r="D138" s="5"/>
      <c r="E138" s="5"/>
      <c r="F138" s="5"/>
      <c r="G138" s="49"/>
    </row>
    <row r="139">
      <c r="A139" s="5"/>
      <c r="B139" s="5"/>
      <c r="C139" s="5"/>
      <c r="D139" s="5"/>
      <c r="E139" s="5"/>
      <c r="F139" s="5"/>
      <c r="G139" s="49"/>
    </row>
    <row r="140">
      <c r="A140" s="5"/>
      <c r="B140" s="5"/>
      <c r="C140" s="5"/>
      <c r="D140" s="5"/>
      <c r="E140" s="5"/>
      <c r="F140" s="5"/>
      <c r="G140" s="49"/>
    </row>
    <row r="141">
      <c r="A141" s="5"/>
      <c r="B141" s="5"/>
      <c r="C141" s="5"/>
      <c r="D141" s="5"/>
      <c r="E141" s="5"/>
      <c r="F141" s="5"/>
      <c r="G141" s="49"/>
    </row>
    <row r="142">
      <c r="A142" s="5"/>
      <c r="B142" s="5"/>
      <c r="C142" s="5"/>
      <c r="D142" s="5"/>
      <c r="E142" s="5"/>
      <c r="F142" s="5"/>
      <c r="G142" s="49"/>
    </row>
    <row r="143">
      <c r="A143" s="5"/>
      <c r="B143" s="5"/>
      <c r="C143" s="5"/>
      <c r="D143" s="5"/>
      <c r="E143" s="5"/>
      <c r="F143" s="5"/>
      <c r="G143" s="49"/>
    </row>
    <row r="144">
      <c r="A144" s="5"/>
      <c r="B144" s="5"/>
      <c r="C144" s="5"/>
      <c r="D144" s="5"/>
      <c r="E144" s="5"/>
      <c r="F144" s="5"/>
      <c r="G144" s="49"/>
    </row>
    <row r="145">
      <c r="A145" s="5"/>
      <c r="B145" s="5"/>
      <c r="C145" s="5"/>
      <c r="D145" s="5"/>
      <c r="E145" s="5"/>
      <c r="F145" s="5"/>
      <c r="G145" s="49"/>
    </row>
    <row r="146">
      <c r="A146" s="5"/>
      <c r="B146" s="5"/>
      <c r="C146" s="5"/>
      <c r="D146" s="5"/>
      <c r="E146" s="5"/>
      <c r="F146" s="5"/>
      <c r="G146" s="49"/>
    </row>
    <row r="147">
      <c r="A147" s="5"/>
      <c r="B147" s="5"/>
      <c r="C147" s="5"/>
      <c r="D147" s="5"/>
      <c r="E147" s="5"/>
      <c r="F147" s="5"/>
      <c r="G147" s="49"/>
    </row>
    <row r="148">
      <c r="A148" s="5"/>
      <c r="B148" s="5"/>
      <c r="C148" s="5"/>
      <c r="D148" s="5"/>
      <c r="E148" s="5"/>
      <c r="F148" s="5"/>
      <c r="G148" s="49"/>
    </row>
    <row r="149">
      <c r="A149" s="5"/>
      <c r="B149" s="5"/>
      <c r="C149" s="5"/>
      <c r="D149" s="5"/>
      <c r="E149" s="5"/>
      <c r="F149" s="5"/>
      <c r="G149" s="49"/>
    </row>
    <row r="150">
      <c r="A150" s="5"/>
      <c r="B150" s="5"/>
      <c r="C150" s="5"/>
      <c r="D150" s="5"/>
      <c r="E150" s="5"/>
      <c r="F150" s="5"/>
      <c r="G150" s="49"/>
    </row>
    <row r="151">
      <c r="A151" s="5"/>
      <c r="B151" s="5"/>
      <c r="C151" s="5"/>
      <c r="D151" s="5"/>
      <c r="E151" s="5"/>
      <c r="F151" s="5"/>
      <c r="G151" s="49"/>
    </row>
    <row r="152">
      <c r="A152" s="5"/>
      <c r="B152" s="5"/>
      <c r="C152" s="5"/>
      <c r="D152" s="5"/>
      <c r="E152" s="5"/>
      <c r="F152" s="5"/>
      <c r="G152" s="49"/>
    </row>
    <row r="153">
      <c r="A153" s="5"/>
      <c r="B153" s="5"/>
      <c r="C153" s="5"/>
      <c r="D153" s="5"/>
      <c r="E153" s="5"/>
      <c r="F153" s="5"/>
      <c r="G153" s="49"/>
    </row>
    <row r="154">
      <c r="A154" s="5"/>
      <c r="B154" s="5"/>
      <c r="C154" s="5"/>
      <c r="D154" s="5"/>
      <c r="E154" s="5"/>
      <c r="F154" s="5"/>
      <c r="G154" s="49"/>
    </row>
    <row r="155">
      <c r="A155" s="5"/>
      <c r="B155" s="5"/>
      <c r="C155" s="5"/>
      <c r="D155" s="5"/>
      <c r="E155" s="5"/>
      <c r="F155" s="5"/>
      <c r="G155" s="49"/>
    </row>
    <row r="156">
      <c r="A156" s="5"/>
      <c r="B156" s="5"/>
      <c r="C156" s="5"/>
      <c r="D156" s="5"/>
      <c r="E156" s="5"/>
      <c r="F156" s="5"/>
      <c r="G156" s="49"/>
    </row>
    <row r="157">
      <c r="A157" s="5"/>
      <c r="B157" s="5"/>
      <c r="C157" s="5"/>
      <c r="D157" s="5"/>
      <c r="E157" s="5"/>
      <c r="F157" s="5"/>
      <c r="G157" s="49"/>
    </row>
    <row r="158">
      <c r="A158" s="5"/>
      <c r="B158" s="5"/>
      <c r="C158" s="5"/>
      <c r="D158" s="5"/>
      <c r="E158" s="5"/>
      <c r="F158" s="5"/>
      <c r="G158" s="49"/>
    </row>
    <row r="159">
      <c r="A159" s="5"/>
      <c r="B159" s="5"/>
      <c r="C159" s="5"/>
      <c r="D159" s="5"/>
      <c r="E159" s="5"/>
      <c r="F159" s="5"/>
      <c r="G159" s="49"/>
    </row>
    <row r="160">
      <c r="A160" s="5"/>
      <c r="B160" s="5"/>
      <c r="C160" s="5"/>
      <c r="D160" s="5"/>
      <c r="E160" s="5"/>
      <c r="F160" s="5"/>
      <c r="G160" s="49"/>
    </row>
    <row r="161">
      <c r="A161" s="5"/>
      <c r="B161" s="5"/>
      <c r="C161" s="5"/>
      <c r="D161" s="5"/>
      <c r="E161" s="5"/>
      <c r="F161" s="5"/>
      <c r="G161" s="49"/>
    </row>
    <row r="162">
      <c r="A162" s="5"/>
      <c r="B162" s="5"/>
      <c r="C162" s="5"/>
      <c r="D162" s="5"/>
      <c r="E162" s="5"/>
      <c r="F162" s="5"/>
      <c r="G162" s="49"/>
    </row>
    <row r="163">
      <c r="A163" s="5"/>
      <c r="B163" s="5"/>
      <c r="C163" s="5"/>
      <c r="D163" s="5"/>
      <c r="E163" s="5"/>
      <c r="F163" s="5"/>
      <c r="G163" s="49"/>
    </row>
    <row r="164">
      <c r="A164" s="5"/>
      <c r="B164" s="5"/>
      <c r="C164" s="5"/>
      <c r="D164" s="5"/>
      <c r="E164" s="5"/>
      <c r="F164" s="5"/>
      <c r="G164" s="49"/>
    </row>
    <row r="165">
      <c r="A165" s="5"/>
      <c r="B165" s="5"/>
      <c r="C165" s="5"/>
      <c r="D165" s="5"/>
      <c r="E165" s="5"/>
      <c r="F165" s="5"/>
      <c r="G165" s="49"/>
    </row>
    <row r="166">
      <c r="A166" s="5"/>
      <c r="B166" s="5"/>
      <c r="C166" s="5"/>
      <c r="D166" s="5"/>
      <c r="E166" s="5"/>
      <c r="F166" s="5"/>
      <c r="G166" s="49"/>
    </row>
    <row r="167">
      <c r="A167" s="5"/>
      <c r="B167" s="5"/>
      <c r="C167" s="5"/>
      <c r="D167" s="5"/>
      <c r="E167" s="5"/>
      <c r="F167" s="5"/>
      <c r="G167" s="49"/>
    </row>
    <row r="168">
      <c r="A168" s="5"/>
      <c r="B168" s="5"/>
      <c r="C168" s="5"/>
      <c r="D168" s="5"/>
      <c r="E168" s="5"/>
      <c r="F168" s="5"/>
      <c r="G168" s="49"/>
    </row>
    <row r="169">
      <c r="A169" s="5"/>
      <c r="B169" s="5"/>
      <c r="C169" s="5"/>
      <c r="D169" s="5"/>
      <c r="E169" s="5"/>
      <c r="F169" s="5"/>
      <c r="G169" s="49"/>
    </row>
    <row r="170">
      <c r="A170" s="5"/>
      <c r="B170" s="5"/>
      <c r="C170" s="5"/>
      <c r="D170" s="5"/>
      <c r="E170" s="5"/>
      <c r="F170" s="5"/>
      <c r="G170" s="49"/>
    </row>
    <row r="171">
      <c r="A171" s="5"/>
      <c r="B171" s="5"/>
      <c r="C171" s="5"/>
      <c r="D171" s="5"/>
      <c r="E171" s="5"/>
      <c r="F171" s="5"/>
      <c r="G171" s="49"/>
    </row>
    <row r="172">
      <c r="A172" s="5"/>
      <c r="B172" s="5"/>
      <c r="C172" s="5"/>
      <c r="D172" s="5"/>
      <c r="E172" s="5"/>
      <c r="F172" s="5"/>
      <c r="G172" s="49"/>
    </row>
    <row r="173">
      <c r="A173" s="5"/>
      <c r="B173" s="5"/>
      <c r="C173" s="5"/>
      <c r="D173" s="5"/>
      <c r="E173" s="5"/>
      <c r="F173" s="5"/>
      <c r="G173" s="49"/>
    </row>
    <row r="174">
      <c r="A174" s="5"/>
      <c r="B174" s="5"/>
      <c r="C174" s="5"/>
      <c r="D174" s="5"/>
      <c r="E174" s="5"/>
      <c r="F174" s="5"/>
      <c r="G174" s="49"/>
    </row>
    <row r="175">
      <c r="A175" s="5"/>
      <c r="B175" s="5"/>
      <c r="C175" s="5"/>
      <c r="D175" s="5"/>
      <c r="E175" s="5"/>
      <c r="F175" s="5"/>
      <c r="G175" s="49"/>
    </row>
    <row r="176">
      <c r="A176" s="5"/>
      <c r="B176" s="5"/>
      <c r="C176" s="5"/>
      <c r="D176" s="5"/>
      <c r="E176" s="5"/>
      <c r="F176" s="5"/>
      <c r="G176" s="49"/>
    </row>
    <row r="177">
      <c r="A177" s="5"/>
      <c r="B177" s="5"/>
      <c r="C177" s="5"/>
      <c r="D177" s="5"/>
      <c r="E177" s="5"/>
      <c r="F177" s="5"/>
      <c r="G177" s="49"/>
    </row>
    <row r="178">
      <c r="A178" s="5"/>
      <c r="B178" s="5"/>
      <c r="C178" s="5"/>
      <c r="D178" s="5"/>
      <c r="E178" s="5"/>
      <c r="F178" s="5"/>
      <c r="G178" s="49"/>
    </row>
    <row r="179">
      <c r="A179" s="5"/>
      <c r="B179" s="5"/>
      <c r="C179" s="5"/>
      <c r="D179" s="5"/>
      <c r="E179" s="5"/>
      <c r="F179" s="5"/>
      <c r="G179" s="49"/>
    </row>
    <row r="180">
      <c r="A180" s="5"/>
      <c r="B180" s="5"/>
      <c r="C180" s="5"/>
      <c r="D180" s="5"/>
      <c r="E180" s="5"/>
      <c r="F180" s="5"/>
      <c r="G180" s="49"/>
    </row>
    <row r="181">
      <c r="A181" s="5"/>
      <c r="B181" s="5"/>
      <c r="C181" s="5"/>
      <c r="D181" s="5"/>
      <c r="E181" s="5"/>
      <c r="F181" s="5"/>
      <c r="G181" s="49"/>
    </row>
    <row r="182">
      <c r="A182" s="5"/>
      <c r="B182" s="5"/>
      <c r="C182" s="5"/>
      <c r="D182" s="5"/>
      <c r="E182" s="5"/>
      <c r="F182" s="5"/>
      <c r="G182" s="49"/>
    </row>
    <row r="183">
      <c r="A183" s="5"/>
      <c r="B183" s="5"/>
      <c r="C183" s="5"/>
      <c r="D183" s="5"/>
      <c r="E183" s="5"/>
      <c r="F183" s="5"/>
      <c r="G183" s="49"/>
    </row>
    <row r="184">
      <c r="A184" s="5"/>
      <c r="B184" s="5"/>
      <c r="C184" s="5"/>
      <c r="D184" s="5"/>
      <c r="E184" s="5"/>
      <c r="F184" s="5"/>
      <c r="G184" s="49"/>
    </row>
    <row r="185">
      <c r="A185" s="5"/>
      <c r="B185" s="5"/>
      <c r="C185" s="5"/>
      <c r="D185" s="5"/>
      <c r="E185" s="5"/>
      <c r="F185" s="5"/>
      <c r="G185" s="49"/>
    </row>
    <row r="186">
      <c r="A186" s="5"/>
      <c r="B186" s="5"/>
      <c r="C186" s="5"/>
      <c r="D186" s="5"/>
      <c r="E186" s="5"/>
      <c r="F186" s="5"/>
      <c r="G186" s="49"/>
    </row>
    <row r="187">
      <c r="A187" s="5"/>
      <c r="B187" s="5"/>
      <c r="C187" s="5"/>
      <c r="D187" s="5"/>
      <c r="E187" s="5"/>
      <c r="F187" s="5"/>
      <c r="G187" s="49"/>
    </row>
    <row r="188">
      <c r="A188" s="5"/>
      <c r="B188" s="5"/>
      <c r="C188" s="5"/>
      <c r="D188" s="5"/>
      <c r="E188" s="5"/>
      <c r="F188" s="5"/>
      <c r="G188" s="49"/>
    </row>
    <row r="189">
      <c r="A189" s="5"/>
      <c r="B189" s="5"/>
      <c r="C189" s="5"/>
      <c r="D189" s="5"/>
      <c r="E189" s="5"/>
      <c r="F189" s="5"/>
      <c r="G189" s="49"/>
    </row>
    <row r="190">
      <c r="A190" s="5"/>
      <c r="B190" s="5"/>
      <c r="C190" s="5"/>
      <c r="D190" s="5"/>
      <c r="E190" s="5"/>
      <c r="F190" s="5"/>
      <c r="G190" s="49"/>
    </row>
    <row r="191">
      <c r="A191" s="5"/>
      <c r="B191" s="5"/>
      <c r="C191" s="5"/>
      <c r="D191" s="5"/>
      <c r="E191" s="5"/>
      <c r="F191" s="5"/>
      <c r="G191" s="49"/>
    </row>
    <row r="192">
      <c r="A192" s="5"/>
      <c r="B192" s="5"/>
      <c r="C192" s="5"/>
      <c r="D192" s="5"/>
      <c r="E192" s="5"/>
      <c r="F192" s="5"/>
      <c r="G192" s="49"/>
    </row>
    <row r="193">
      <c r="A193" s="5"/>
      <c r="B193" s="5"/>
      <c r="C193" s="5"/>
      <c r="D193" s="5"/>
      <c r="E193" s="5"/>
      <c r="F193" s="5"/>
      <c r="G193" s="49"/>
    </row>
    <row r="194">
      <c r="A194" s="5"/>
      <c r="B194" s="5"/>
      <c r="C194" s="5"/>
      <c r="D194" s="5"/>
      <c r="E194" s="5"/>
      <c r="F194" s="5"/>
      <c r="G194" s="49"/>
    </row>
    <row r="195">
      <c r="A195" s="5"/>
      <c r="B195" s="5"/>
      <c r="C195" s="5"/>
      <c r="D195" s="5"/>
      <c r="E195" s="5"/>
      <c r="F195" s="5"/>
      <c r="G195" s="49"/>
    </row>
    <row r="196">
      <c r="A196" s="5"/>
      <c r="B196" s="5"/>
      <c r="C196" s="5"/>
      <c r="D196" s="5"/>
      <c r="E196" s="5"/>
      <c r="F196" s="5"/>
      <c r="G196" s="49"/>
    </row>
    <row r="197">
      <c r="A197" s="5"/>
      <c r="B197" s="5"/>
      <c r="C197" s="5"/>
      <c r="D197" s="5"/>
      <c r="E197" s="5"/>
      <c r="F197" s="5"/>
      <c r="G197" s="49"/>
    </row>
    <row r="198">
      <c r="A198" s="5"/>
      <c r="B198" s="5"/>
      <c r="C198" s="5"/>
      <c r="D198" s="5"/>
      <c r="E198" s="5"/>
      <c r="F198" s="5"/>
      <c r="G198" s="49"/>
    </row>
    <row r="199">
      <c r="A199" s="5"/>
      <c r="B199" s="5"/>
      <c r="C199" s="5"/>
      <c r="D199" s="5"/>
      <c r="E199" s="5"/>
      <c r="F199" s="5"/>
      <c r="G199" s="49"/>
    </row>
    <row r="200">
      <c r="A200" s="5"/>
      <c r="B200" s="5"/>
      <c r="C200" s="5"/>
      <c r="D200" s="5"/>
      <c r="E200" s="5"/>
      <c r="F200" s="5"/>
      <c r="G200" s="49"/>
    </row>
    <row r="201">
      <c r="A201" s="5"/>
      <c r="B201" s="5"/>
      <c r="C201" s="5"/>
      <c r="D201" s="5"/>
      <c r="E201" s="5"/>
      <c r="F201" s="5"/>
      <c r="G201" s="49"/>
    </row>
    <row r="202">
      <c r="A202" s="5"/>
      <c r="B202" s="5"/>
      <c r="C202" s="5"/>
      <c r="D202" s="5"/>
      <c r="E202" s="5"/>
      <c r="F202" s="5"/>
      <c r="G202" s="49"/>
    </row>
    <row r="203">
      <c r="A203" s="5"/>
      <c r="B203" s="5"/>
      <c r="C203" s="5"/>
      <c r="D203" s="5"/>
      <c r="E203" s="5"/>
      <c r="F203" s="5"/>
      <c r="G203" s="49"/>
    </row>
    <row r="204">
      <c r="A204" s="5"/>
      <c r="B204" s="5"/>
      <c r="C204" s="5"/>
      <c r="D204" s="5"/>
      <c r="E204" s="5"/>
      <c r="F204" s="5"/>
      <c r="G204" s="49"/>
    </row>
    <row r="205">
      <c r="A205" s="5"/>
      <c r="B205" s="5"/>
      <c r="C205" s="5"/>
      <c r="D205" s="5"/>
      <c r="E205" s="5"/>
      <c r="F205" s="5"/>
      <c r="G205" s="49"/>
    </row>
    <row r="206">
      <c r="A206" s="5"/>
      <c r="B206" s="5"/>
      <c r="C206" s="5"/>
      <c r="D206" s="5"/>
      <c r="E206" s="5"/>
      <c r="F206" s="5"/>
      <c r="G206" s="49"/>
    </row>
    <row r="207">
      <c r="A207" s="5"/>
      <c r="B207" s="5"/>
      <c r="C207" s="5"/>
      <c r="D207" s="5"/>
      <c r="E207" s="5"/>
      <c r="F207" s="5"/>
      <c r="G207" s="49"/>
    </row>
    <row r="208">
      <c r="A208" s="5"/>
      <c r="B208" s="5"/>
      <c r="C208" s="5"/>
      <c r="D208" s="5"/>
      <c r="E208" s="5"/>
      <c r="F208" s="5"/>
      <c r="G208" s="49"/>
    </row>
    <row r="209">
      <c r="A209" s="5"/>
      <c r="B209" s="5"/>
      <c r="C209" s="5"/>
      <c r="D209" s="5"/>
      <c r="E209" s="5"/>
      <c r="F209" s="5"/>
      <c r="G209" s="49"/>
    </row>
    <row r="210">
      <c r="A210" s="5"/>
      <c r="B210" s="5"/>
      <c r="C210" s="5"/>
      <c r="D210" s="5"/>
      <c r="E210" s="5"/>
      <c r="F210" s="5"/>
      <c r="G210" s="49"/>
    </row>
    <row r="211">
      <c r="A211" s="5"/>
      <c r="B211" s="5"/>
      <c r="C211" s="5"/>
      <c r="D211" s="5"/>
      <c r="E211" s="5"/>
      <c r="F211" s="5"/>
      <c r="G211" s="49"/>
    </row>
    <row r="212">
      <c r="A212" s="5"/>
      <c r="B212" s="5"/>
      <c r="C212" s="5"/>
      <c r="D212" s="5"/>
      <c r="E212" s="5"/>
      <c r="F212" s="5"/>
      <c r="G212" s="49"/>
    </row>
    <row r="213">
      <c r="A213" s="5"/>
      <c r="B213" s="5"/>
      <c r="C213" s="5"/>
      <c r="D213" s="5"/>
      <c r="E213" s="5"/>
      <c r="F213" s="5"/>
      <c r="G213" s="49"/>
    </row>
    <row r="214">
      <c r="A214" s="5"/>
      <c r="B214" s="5"/>
      <c r="C214" s="5"/>
      <c r="D214" s="5"/>
      <c r="E214" s="5"/>
      <c r="F214" s="5"/>
      <c r="G214" s="49"/>
    </row>
    <row r="215">
      <c r="A215" s="5"/>
      <c r="B215" s="5"/>
      <c r="C215" s="5"/>
      <c r="D215" s="5"/>
      <c r="E215" s="5"/>
      <c r="F215" s="5"/>
      <c r="G215" s="49"/>
    </row>
    <row r="216">
      <c r="A216" s="5"/>
      <c r="B216" s="5"/>
      <c r="C216" s="5"/>
      <c r="D216" s="5"/>
      <c r="E216" s="5"/>
      <c r="F216" s="5"/>
      <c r="G216" s="49"/>
    </row>
    <row r="217">
      <c r="A217" s="5"/>
      <c r="B217" s="5"/>
      <c r="C217" s="5"/>
      <c r="D217" s="5"/>
      <c r="E217" s="5"/>
      <c r="F217" s="5"/>
      <c r="G217" s="49"/>
    </row>
    <row r="218">
      <c r="A218" s="5"/>
      <c r="B218" s="5"/>
      <c r="C218" s="5"/>
      <c r="D218" s="5"/>
      <c r="E218" s="5"/>
      <c r="F218" s="5"/>
      <c r="G218" s="49"/>
    </row>
    <row r="219">
      <c r="A219" s="5"/>
      <c r="B219" s="5"/>
      <c r="C219" s="5"/>
      <c r="D219" s="5"/>
      <c r="E219" s="5"/>
      <c r="F219" s="5"/>
      <c r="G219" s="49"/>
    </row>
    <row r="220">
      <c r="A220" s="5"/>
      <c r="B220" s="5"/>
      <c r="C220" s="5"/>
      <c r="D220" s="5"/>
      <c r="E220" s="5"/>
      <c r="F220" s="5"/>
      <c r="G220" s="49"/>
    </row>
    <row r="221">
      <c r="A221" s="5"/>
      <c r="B221" s="5"/>
      <c r="C221" s="5"/>
      <c r="D221" s="5"/>
      <c r="E221" s="5"/>
      <c r="F221" s="5"/>
      <c r="G221" s="49"/>
    </row>
    <row r="222">
      <c r="A222" s="5"/>
      <c r="B222" s="5"/>
      <c r="C222" s="5"/>
      <c r="D222" s="5"/>
      <c r="E222" s="5"/>
      <c r="F222" s="5"/>
      <c r="G222" s="49"/>
    </row>
    <row r="223">
      <c r="A223" s="5"/>
      <c r="B223" s="5"/>
      <c r="C223" s="5"/>
      <c r="D223" s="5"/>
      <c r="E223" s="5"/>
      <c r="F223" s="5"/>
      <c r="G223" s="49"/>
    </row>
    <row r="224">
      <c r="A224" s="5"/>
      <c r="B224" s="5"/>
      <c r="C224" s="5"/>
      <c r="D224" s="5"/>
      <c r="E224" s="5"/>
      <c r="F224" s="5"/>
      <c r="G224" s="49"/>
    </row>
    <row r="225">
      <c r="A225" s="5"/>
      <c r="B225" s="5"/>
      <c r="C225" s="5"/>
      <c r="D225" s="5"/>
      <c r="E225" s="5"/>
      <c r="F225" s="5"/>
      <c r="G225" s="49"/>
    </row>
    <row r="226">
      <c r="A226" s="5"/>
      <c r="B226" s="5"/>
      <c r="C226" s="5"/>
      <c r="D226" s="5"/>
      <c r="E226" s="5"/>
      <c r="F226" s="5"/>
      <c r="G226" s="49"/>
    </row>
    <row r="227">
      <c r="A227" s="5"/>
      <c r="B227" s="5"/>
      <c r="C227" s="5"/>
      <c r="D227" s="5"/>
      <c r="E227" s="5"/>
      <c r="F227" s="5"/>
      <c r="G227" s="49"/>
    </row>
    <row r="228">
      <c r="A228" s="5"/>
      <c r="B228" s="5"/>
      <c r="C228" s="5"/>
      <c r="D228" s="5"/>
      <c r="E228" s="5"/>
      <c r="F228" s="5"/>
      <c r="G228" s="49"/>
    </row>
    <row r="229">
      <c r="A229" s="5"/>
      <c r="B229" s="5"/>
      <c r="C229" s="5"/>
      <c r="D229" s="5"/>
      <c r="E229" s="5"/>
      <c r="F229" s="5"/>
      <c r="G229" s="49"/>
    </row>
    <row r="230">
      <c r="A230" s="5"/>
      <c r="B230" s="5"/>
      <c r="C230" s="5"/>
      <c r="D230" s="5"/>
      <c r="E230" s="5"/>
      <c r="F230" s="5"/>
      <c r="G230" s="49"/>
    </row>
    <row r="231">
      <c r="A231" s="5"/>
      <c r="B231" s="5"/>
      <c r="C231" s="5"/>
      <c r="D231" s="5"/>
      <c r="E231" s="5"/>
      <c r="F231" s="5"/>
      <c r="G231" s="49"/>
    </row>
    <row r="232">
      <c r="A232" s="5"/>
      <c r="B232" s="5"/>
      <c r="C232" s="5"/>
      <c r="D232" s="5"/>
      <c r="E232" s="5"/>
      <c r="F232" s="5"/>
      <c r="G232" s="49"/>
    </row>
    <row r="233">
      <c r="A233" s="5"/>
      <c r="B233" s="5"/>
      <c r="C233" s="5"/>
      <c r="D233" s="5"/>
      <c r="E233" s="5"/>
      <c r="F233" s="5"/>
      <c r="G233" s="49"/>
    </row>
    <row r="234">
      <c r="A234" s="5"/>
      <c r="B234" s="5"/>
      <c r="C234" s="5"/>
      <c r="D234" s="5"/>
      <c r="E234" s="5"/>
      <c r="F234" s="5"/>
      <c r="G234" s="49"/>
    </row>
    <row r="235">
      <c r="A235" s="5"/>
      <c r="B235" s="5"/>
      <c r="C235" s="5"/>
      <c r="D235" s="5"/>
      <c r="E235" s="5"/>
      <c r="F235" s="5"/>
      <c r="G235" s="49"/>
    </row>
    <row r="236">
      <c r="A236" s="5"/>
      <c r="B236" s="5"/>
      <c r="C236" s="5"/>
      <c r="D236" s="5"/>
      <c r="E236" s="5"/>
      <c r="F236" s="5"/>
      <c r="G236" s="49"/>
    </row>
    <row r="237">
      <c r="A237" s="5"/>
      <c r="B237" s="5"/>
      <c r="C237" s="5"/>
      <c r="D237" s="5"/>
      <c r="E237" s="5"/>
      <c r="F237" s="5"/>
      <c r="G237" s="49"/>
    </row>
    <row r="238">
      <c r="A238" s="5"/>
      <c r="B238" s="5"/>
      <c r="C238" s="5"/>
      <c r="D238" s="5"/>
      <c r="E238" s="5"/>
      <c r="F238" s="5"/>
      <c r="G238" s="49"/>
    </row>
    <row r="239">
      <c r="A239" s="5"/>
      <c r="B239" s="5"/>
      <c r="C239" s="5"/>
      <c r="D239" s="5"/>
      <c r="E239" s="5"/>
      <c r="F239" s="5"/>
      <c r="G239" s="49"/>
    </row>
    <row r="240">
      <c r="A240" s="5"/>
      <c r="B240" s="5"/>
      <c r="C240" s="5"/>
      <c r="D240" s="5"/>
      <c r="E240" s="5"/>
      <c r="F240" s="5"/>
      <c r="G240" s="49"/>
    </row>
    <row r="241">
      <c r="A241" s="5"/>
      <c r="B241" s="5"/>
      <c r="C241" s="5"/>
      <c r="D241" s="5"/>
      <c r="E241" s="5"/>
      <c r="F241" s="5"/>
      <c r="G241" s="49"/>
    </row>
    <row r="242">
      <c r="A242" s="5"/>
      <c r="B242" s="5"/>
      <c r="C242" s="5"/>
      <c r="D242" s="5"/>
      <c r="E242" s="5"/>
      <c r="F242" s="5"/>
      <c r="G242" s="49"/>
    </row>
    <row r="243">
      <c r="A243" s="5"/>
      <c r="B243" s="5"/>
      <c r="C243" s="5"/>
      <c r="D243" s="5"/>
      <c r="E243" s="5"/>
      <c r="F243" s="5"/>
      <c r="G243" s="49"/>
    </row>
    <row r="244">
      <c r="A244" s="5"/>
      <c r="B244" s="5"/>
      <c r="C244" s="5"/>
      <c r="D244" s="5"/>
      <c r="E244" s="5"/>
      <c r="F244" s="5"/>
      <c r="G244" s="49"/>
    </row>
    <row r="245">
      <c r="A245" s="5"/>
      <c r="B245" s="5"/>
      <c r="C245" s="5"/>
      <c r="D245" s="5"/>
      <c r="E245" s="5"/>
      <c r="F245" s="5"/>
      <c r="G245" s="49"/>
    </row>
    <row r="246">
      <c r="A246" s="5"/>
      <c r="B246" s="5"/>
      <c r="C246" s="5"/>
      <c r="D246" s="5"/>
      <c r="E246" s="5"/>
      <c r="F246" s="5"/>
      <c r="G246" s="49"/>
    </row>
    <row r="247">
      <c r="A247" s="5"/>
      <c r="B247" s="5"/>
      <c r="C247" s="5"/>
      <c r="D247" s="5"/>
      <c r="E247" s="5"/>
      <c r="F247" s="5"/>
      <c r="G247" s="49"/>
    </row>
    <row r="248">
      <c r="A248" s="5"/>
      <c r="B248" s="5"/>
      <c r="C248" s="5"/>
      <c r="D248" s="5"/>
      <c r="E248" s="5"/>
      <c r="F248" s="5"/>
      <c r="G248" s="49"/>
    </row>
    <row r="249">
      <c r="A249" s="5"/>
      <c r="B249" s="5"/>
      <c r="C249" s="5"/>
      <c r="D249" s="5"/>
      <c r="E249" s="5"/>
      <c r="F249" s="5"/>
      <c r="G249" s="49"/>
    </row>
    <row r="250">
      <c r="A250" s="5"/>
      <c r="B250" s="5"/>
      <c r="C250" s="5"/>
      <c r="D250" s="5"/>
      <c r="E250" s="5"/>
      <c r="F250" s="5"/>
      <c r="G250" s="49"/>
    </row>
    <row r="251">
      <c r="A251" s="5"/>
      <c r="B251" s="5"/>
      <c r="C251" s="5"/>
      <c r="D251" s="5"/>
      <c r="E251" s="5"/>
      <c r="F251" s="5"/>
      <c r="G251" s="49"/>
    </row>
    <row r="252">
      <c r="A252" s="5"/>
      <c r="B252" s="5"/>
      <c r="C252" s="5"/>
      <c r="D252" s="5"/>
      <c r="E252" s="5"/>
      <c r="F252" s="5"/>
      <c r="G252" s="49"/>
    </row>
    <row r="253">
      <c r="A253" s="5"/>
      <c r="B253" s="5"/>
      <c r="C253" s="5"/>
      <c r="D253" s="5"/>
      <c r="E253" s="5"/>
      <c r="F253" s="5"/>
      <c r="G253" s="49"/>
    </row>
    <row r="254">
      <c r="A254" s="5"/>
      <c r="B254" s="5"/>
      <c r="C254" s="5"/>
      <c r="D254" s="5"/>
      <c r="E254" s="5"/>
      <c r="F254" s="5"/>
      <c r="G254" s="49"/>
    </row>
    <row r="255">
      <c r="A255" s="5"/>
      <c r="B255" s="5"/>
      <c r="C255" s="5"/>
      <c r="D255" s="5"/>
      <c r="E255" s="5"/>
      <c r="F255" s="5"/>
      <c r="G255" s="49"/>
    </row>
    <row r="256">
      <c r="A256" s="5"/>
      <c r="B256" s="5"/>
      <c r="C256" s="5"/>
      <c r="D256" s="5"/>
      <c r="E256" s="5"/>
      <c r="F256" s="5"/>
      <c r="G256" s="49"/>
    </row>
    <row r="257">
      <c r="A257" s="5"/>
      <c r="B257" s="5"/>
      <c r="C257" s="5"/>
      <c r="D257" s="5"/>
      <c r="E257" s="5"/>
      <c r="F257" s="5"/>
      <c r="G257" s="49"/>
    </row>
    <row r="258">
      <c r="A258" s="5"/>
      <c r="B258" s="5"/>
      <c r="C258" s="5"/>
      <c r="D258" s="5"/>
      <c r="E258" s="5"/>
      <c r="F258" s="5"/>
      <c r="G258" s="49"/>
    </row>
    <row r="259">
      <c r="A259" s="5"/>
      <c r="B259" s="5"/>
      <c r="C259" s="5"/>
      <c r="D259" s="5"/>
      <c r="E259" s="5"/>
      <c r="F259" s="5"/>
      <c r="G259" s="49"/>
    </row>
    <row r="260">
      <c r="A260" s="5"/>
      <c r="B260" s="5"/>
      <c r="C260" s="5"/>
      <c r="D260" s="5"/>
      <c r="E260" s="5"/>
      <c r="F260" s="5"/>
      <c r="G260" s="49"/>
    </row>
    <row r="261">
      <c r="A261" s="5"/>
      <c r="B261" s="5"/>
      <c r="C261" s="5"/>
      <c r="D261" s="5"/>
      <c r="E261" s="5"/>
      <c r="F261" s="5"/>
      <c r="G261" s="49"/>
    </row>
    <row r="262">
      <c r="A262" s="5"/>
      <c r="B262" s="5"/>
      <c r="C262" s="5"/>
      <c r="D262" s="5"/>
      <c r="E262" s="5"/>
      <c r="F262" s="5"/>
      <c r="G262" s="49"/>
    </row>
    <row r="263">
      <c r="A263" s="5"/>
      <c r="B263" s="5"/>
      <c r="C263" s="5"/>
      <c r="D263" s="5"/>
      <c r="E263" s="5"/>
      <c r="F263" s="5"/>
      <c r="G263" s="49"/>
    </row>
    <row r="264">
      <c r="A264" s="5"/>
      <c r="B264" s="5"/>
      <c r="C264" s="5"/>
      <c r="D264" s="5"/>
      <c r="E264" s="5"/>
      <c r="F264" s="5"/>
      <c r="G264" s="49"/>
    </row>
    <row r="265">
      <c r="A265" s="5"/>
      <c r="B265" s="5"/>
      <c r="C265" s="5"/>
      <c r="D265" s="5"/>
      <c r="E265" s="5"/>
      <c r="F265" s="5"/>
      <c r="G265" s="49"/>
    </row>
    <row r="266">
      <c r="A266" s="5"/>
      <c r="B266" s="5"/>
      <c r="C266" s="5"/>
      <c r="D266" s="5"/>
      <c r="E266" s="5"/>
      <c r="F266" s="5"/>
      <c r="G266" s="49"/>
    </row>
    <row r="267">
      <c r="A267" s="5"/>
      <c r="B267" s="5"/>
      <c r="C267" s="5"/>
      <c r="D267" s="5"/>
      <c r="E267" s="5"/>
      <c r="F267" s="5"/>
      <c r="G267" s="49"/>
    </row>
    <row r="268">
      <c r="A268" s="5"/>
      <c r="B268" s="5"/>
      <c r="C268" s="5"/>
      <c r="D268" s="5"/>
      <c r="E268" s="5"/>
      <c r="F268" s="5"/>
      <c r="G268" s="49"/>
    </row>
    <row r="269">
      <c r="A269" s="5"/>
      <c r="B269" s="5"/>
      <c r="C269" s="5"/>
      <c r="D269" s="5"/>
      <c r="E269" s="5"/>
      <c r="F269" s="5"/>
      <c r="G269" s="49"/>
    </row>
    <row r="270">
      <c r="A270" s="5"/>
      <c r="B270" s="5"/>
      <c r="C270" s="5"/>
      <c r="D270" s="5"/>
      <c r="E270" s="5"/>
      <c r="F270" s="5"/>
      <c r="G270" s="49"/>
    </row>
    <row r="271">
      <c r="A271" s="5"/>
      <c r="B271" s="5"/>
      <c r="C271" s="5"/>
      <c r="D271" s="5"/>
      <c r="E271" s="5"/>
      <c r="F271" s="5"/>
      <c r="G271" s="49"/>
    </row>
    <row r="272">
      <c r="A272" s="5"/>
      <c r="B272" s="5"/>
      <c r="C272" s="5"/>
      <c r="D272" s="5"/>
      <c r="E272" s="5"/>
      <c r="F272" s="5"/>
      <c r="G272" s="49"/>
    </row>
    <row r="273">
      <c r="A273" s="5"/>
      <c r="B273" s="5"/>
      <c r="C273" s="5"/>
      <c r="D273" s="5"/>
      <c r="E273" s="5"/>
      <c r="F273" s="5"/>
      <c r="G273" s="49"/>
    </row>
    <row r="274">
      <c r="A274" s="5"/>
      <c r="B274" s="5"/>
      <c r="C274" s="5"/>
      <c r="D274" s="5"/>
      <c r="E274" s="5"/>
      <c r="F274" s="5"/>
      <c r="G274" s="49"/>
    </row>
    <row r="275">
      <c r="A275" s="5"/>
      <c r="B275" s="5"/>
      <c r="C275" s="5"/>
      <c r="D275" s="5"/>
      <c r="E275" s="5"/>
      <c r="F275" s="5"/>
      <c r="G275" s="49"/>
    </row>
    <row r="276">
      <c r="A276" s="5"/>
      <c r="B276" s="5"/>
      <c r="C276" s="5"/>
      <c r="D276" s="5"/>
      <c r="E276" s="5"/>
      <c r="F276" s="5"/>
      <c r="G276" s="49"/>
    </row>
    <row r="277">
      <c r="A277" s="5"/>
      <c r="B277" s="5"/>
      <c r="C277" s="5"/>
      <c r="D277" s="5"/>
      <c r="E277" s="5"/>
      <c r="F277" s="5"/>
      <c r="G277" s="49"/>
    </row>
    <row r="278">
      <c r="A278" s="5"/>
      <c r="B278" s="5"/>
      <c r="C278" s="5"/>
      <c r="D278" s="5"/>
      <c r="E278" s="5"/>
      <c r="F278" s="5"/>
      <c r="G278" s="49"/>
    </row>
    <row r="279">
      <c r="A279" s="5"/>
      <c r="B279" s="5"/>
      <c r="C279" s="5"/>
      <c r="D279" s="5"/>
      <c r="E279" s="5"/>
      <c r="F279" s="5"/>
      <c r="G279" s="49"/>
    </row>
    <row r="280">
      <c r="A280" s="5"/>
      <c r="B280" s="5"/>
      <c r="C280" s="5"/>
      <c r="D280" s="5"/>
      <c r="E280" s="5"/>
      <c r="F280" s="5"/>
      <c r="G280" s="49"/>
    </row>
    <row r="281">
      <c r="A281" s="5"/>
      <c r="B281" s="5"/>
      <c r="C281" s="5"/>
      <c r="D281" s="5"/>
      <c r="E281" s="5"/>
      <c r="F281" s="5"/>
      <c r="G281" s="49"/>
    </row>
    <row r="282">
      <c r="A282" s="5"/>
      <c r="B282" s="5"/>
      <c r="C282" s="5"/>
      <c r="D282" s="5"/>
      <c r="E282" s="5"/>
      <c r="F282" s="5"/>
      <c r="G282" s="49"/>
    </row>
    <row r="283">
      <c r="A283" s="5"/>
      <c r="B283" s="5"/>
      <c r="C283" s="5"/>
      <c r="D283" s="5"/>
      <c r="E283" s="5"/>
      <c r="F283" s="5"/>
      <c r="G283" s="49"/>
    </row>
    <row r="284">
      <c r="A284" s="5"/>
      <c r="B284" s="5"/>
      <c r="C284" s="5"/>
      <c r="D284" s="5"/>
      <c r="E284" s="5"/>
      <c r="F284" s="5"/>
      <c r="G284" s="49"/>
    </row>
    <row r="285">
      <c r="A285" s="5"/>
      <c r="B285" s="5"/>
      <c r="C285" s="5"/>
      <c r="D285" s="5"/>
      <c r="E285" s="5"/>
      <c r="F285" s="5"/>
      <c r="G285" s="49"/>
    </row>
    <row r="286">
      <c r="A286" s="5"/>
      <c r="B286" s="5"/>
      <c r="C286" s="5"/>
      <c r="D286" s="5"/>
      <c r="E286" s="5"/>
      <c r="F286" s="5"/>
      <c r="G286" s="49"/>
    </row>
    <row r="287">
      <c r="A287" s="5"/>
      <c r="B287" s="5"/>
      <c r="C287" s="5"/>
      <c r="D287" s="5"/>
      <c r="E287" s="5"/>
      <c r="F287" s="5"/>
      <c r="G287" s="49"/>
    </row>
    <row r="288">
      <c r="A288" s="5"/>
      <c r="B288" s="5"/>
      <c r="C288" s="5"/>
      <c r="D288" s="5"/>
      <c r="E288" s="5"/>
      <c r="F288" s="5"/>
      <c r="G288" s="49"/>
    </row>
    <row r="289">
      <c r="A289" s="5"/>
      <c r="B289" s="5"/>
      <c r="C289" s="5"/>
      <c r="D289" s="5"/>
      <c r="E289" s="5"/>
      <c r="F289" s="5"/>
      <c r="G289" s="49"/>
    </row>
    <row r="290">
      <c r="A290" s="5"/>
      <c r="B290" s="5"/>
      <c r="C290" s="5"/>
      <c r="D290" s="5"/>
      <c r="E290" s="5"/>
      <c r="F290" s="5"/>
      <c r="G290" s="49"/>
    </row>
    <row r="291">
      <c r="A291" s="5"/>
      <c r="B291" s="5"/>
      <c r="C291" s="5"/>
      <c r="D291" s="5"/>
      <c r="E291" s="5"/>
      <c r="F291" s="5"/>
      <c r="G291" s="49"/>
    </row>
    <row r="292">
      <c r="A292" s="5"/>
      <c r="B292" s="5"/>
      <c r="C292" s="5"/>
      <c r="D292" s="5"/>
      <c r="E292" s="5"/>
      <c r="F292" s="5"/>
      <c r="G292" s="49"/>
    </row>
    <row r="293">
      <c r="A293" s="5"/>
      <c r="B293" s="5"/>
      <c r="C293" s="5"/>
      <c r="D293" s="5"/>
      <c r="E293" s="5"/>
      <c r="F293" s="5"/>
      <c r="G293" s="49"/>
    </row>
    <row r="294">
      <c r="A294" s="5"/>
      <c r="B294" s="5"/>
      <c r="C294" s="5"/>
      <c r="D294" s="5"/>
      <c r="E294" s="5"/>
      <c r="F294" s="5"/>
      <c r="G294" s="49"/>
    </row>
    <row r="295">
      <c r="A295" s="5"/>
      <c r="B295" s="5"/>
      <c r="C295" s="5"/>
      <c r="D295" s="5"/>
      <c r="E295" s="5"/>
      <c r="F295" s="5"/>
      <c r="G295" s="49"/>
    </row>
    <row r="296">
      <c r="A296" s="5"/>
      <c r="B296" s="5"/>
      <c r="C296" s="5"/>
      <c r="D296" s="5"/>
      <c r="E296" s="5"/>
      <c r="F296" s="5"/>
      <c r="G296" s="49"/>
    </row>
    <row r="297">
      <c r="A297" s="5"/>
      <c r="B297" s="5"/>
      <c r="C297" s="5"/>
      <c r="D297" s="5"/>
      <c r="E297" s="5"/>
      <c r="F297" s="5"/>
      <c r="G297" s="49"/>
    </row>
    <row r="298">
      <c r="A298" s="5"/>
      <c r="B298" s="5"/>
      <c r="C298" s="5"/>
      <c r="D298" s="5"/>
      <c r="E298" s="5"/>
      <c r="F298" s="5"/>
      <c r="G298" s="49"/>
    </row>
    <row r="299">
      <c r="A299" s="5"/>
      <c r="B299" s="5"/>
      <c r="C299" s="5"/>
      <c r="D299" s="5"/>
      <c r="E299" s="5"/>
      <c r="F299" s="5"/>
      <c r="G299" s="49"/>
    </row>
    <row r="300">
      <c r="A300" s="5"/>
      <c r="B300" s="5"/>
      <c r="C300" s="5"/>
      <c r="D300" s="5"/>
      <c r="E300" s="5"/>
      <c r="F300" s="5"/>
      <c r="G300" s="49"/>
    </row>
    <row r="301">
      <c r="A301" s="5"/>
      <c r="B301" s="5"/>
      <c r="C301" s="5"/>
      <c r="D301" s="5"/>
      <c r="E301" s="5"/>
      <c r="F301" s="5"/>
      <c r="G301" s="49"/>
    </row>
    <row r="302">
      <c r="A302" s="5"/>
      <c r="B302" s="5"/>
      <c r="C302" s="5"/>
      <c r="D302" s="5"/>
      <c r="E302" s="5"/>
      <c r="F302" s="5"/>
      <c r="G302" s="49"/>
    </row>
    <row r="303">
      <c r="A303" s="5"/>
      <c r="B303" s="5"/>
      <c r="C303" s="5"/>
      <c r="D303" s="5"/>
      <c r="E303" s="5"/>
      <c r="F303" s="5"/>
      <c r="G303" s="49"/>
    </row>
    <row r="304">
      <c r="A304" s="5"/>
      <c r="B304" s="5"/>
      <c r="C304" s="5"/>
      <c r="D304" s="5"/>
      <c r="E304" s="5"/>
      <c r="F304" s="5"/>
      <c r="G304" s="49"/>
    </row>
    <row r="305">
      <c r="A305" s="5"/>
      <c r="B305" s="5"/>
      <c r="C305" s="5"/>
      <c r="D305" s="5"/>
      <c r="E305" s="5"/>
      <c r="F305" s="5"/>
      <c r="G305" s="49"/>
    </row>
    <row r="306">
      <c r="A306" s="5"/>
      <c r="B306" s="5"/>
      <c r="C306" s="5"/>
      <c r="D306" s="5"/>
      <c r="E306" s="5"/>
      <c r="F306" s="5"/>
      <c r="G306" s="49"/>
    </row>
    <row r="307">
      <c r="A307" s="5"/>
      <c r="B307" s="5"/>
      <c r="C307" s="5"/>
      <c r="D307" s="5"/>
      <c r="E307" s="5"/>
      <c r="F307" s="5"/>
      <c r="G307" s="49"/>
    </row>
    <row r="308">
      <c r="A308" s="5"/>
      <c r="B308" s="5"/>
      <c r="C308" s="5"/>
      <c r="D308" s="5"/>
      <c r="E308" s="5"/>
      <c r="F308" s="5"/>
      <c r="G308" s="49"/>
    </row>
    <row r="309">
      <c r="A309" s="5"/>
      <c r="B309" s="5"/>
      <c r="C309" s="5"/>
      <c r="D309" s="5"/>
      <c r="E309" s="5"/>
      <c r="F309" s="5"/>
      <c r="G309" s="49"/>
    </row>
    <row r="310">
      <c r="A310" s="5"/>
      <c r="B310" s="5"/>
      <c r="C310" s="5"/>
      <c r="D310" s="5"/>
      <c r="E310" s="5"/>
      <c r="F310" s="5"/>
      <c r="G310" s="49"/>
    </row>
    <row r="311">
      <c r="A311" s="5"/>
      <c r="B311" s="5"/>
      <c r="C311" s="5"/>
      <c r="D311" s="5"/>
      <c r="E311" s="5"/>
      <c r="F311" s="5"/>
      <c r="G311" s="49"/>
    </row>
    <row r="312">
      <c r="A312" s="5"/>
      <c r="B312" s="5"/>
      <c r="C312" s="5"/>
      <c r="D312" s="5"/>
      <c r="E312" s="5"/>
      <c r="F312" s="5"/>
      <c r="G312" s="49"/>
    </row>
    <row r="313">
      <c r="A313" s="5"/>
      <c r="B313" s="5"/>
      <c r="C313" s="5"/>
      <c r="D313" s="5"/>
      <c r="E313" s="5"/>
      <c r="F313" s="5"/>
      <c r="G313" s="49"/>
    </row>
    <row r="314">
      <c r="A314" s="5"/>
      <c r="B314" s="5"/>
      <c r="C314" s="5"/>
      <c r="D314" s="5"/>
      <c r="E314" s="5"/>
      <c r="F314" s="5"/>
      <c r="G314" s="49"/>
    </row>
    <row r="315">
      <c r="A315" s="5"/>
      <c r="B315" s="5"/>
      <c r="C315" s="5"/>
      <c r="D315" s="5"/>
      <c r="E315" s="5"/>
      <c r="F315" s="5"/>
      <c r="G315" s="49"/>
    </row>
    <row r="316">
      <c r="A316" s="5"/>
      <c r="B316" s="5"/>
      <c r="C316" s="5"/>
      <c r="D316" s="5"/>
      <c r="E316" s="5"/>
      <c r="F316" s="5"/>
      <c r="G316" s="49"/>
    </row>
    <row r="317">
      <c r="A317" s="5"/>
      <c r="B317" s="5"/>
      <c r="C317" s="5"/>
      <c r="D317" s="5"/>
      <c r="E317" s="5"/>
      <c r="F317" s="5"/>
      <c r="G317" s="49"/>
    </row>
    <row r="318">
      <c r="A318" s="5"/>
      <c r="B318" s="5"/>
      <c r="C318" s="5"/>
      <c r="D318" s="5"/>
      <c r="E318" s="5"/>
      <c r="F318" s="5"/>
      <c r="G318" s="49"/>
    </row>
    <row r="319">
      <c r="A319" s="5"/>
      <c r="B319" s="5"/>
      <c r="C319" s="5"/>
      <c r="D319" s="5"/>
      <c r="E319" s="5"/>
      <c r="F319" s="5"/>
      <c r="G319" s="49"/>
    </row>
    <row r="320">
      <c r="A320" s="5"/>
      <c r="B320" s="5"/>
      <c r="C320" s="5"/>
      <c r="D320" s="5"/>
      <c r="E320" s="5"/>
      <c r="F320" s="5"/>
      <c r="G320" s="49"/>
    </row>
    <row r="321">
      <c r="A321" s="5"/>
      <c r="B321" s="5"/>
      <c r="C321" s="5"/>
      <c r="D321" s="5"/>
      <c r="E321" s="5"/>
      <c r="F321" s="5"/>
      <c r="G321" s="49"/>
    </row>
    <row r="322">
      <c r="A322" s="5"/>
      <c r="B322" s="5"/>
      <c r="C322" s="5"/>
      <c r="D322" s="5"/>
      <c r="E322" s="5"/>
      <c r="F322" s="5"/>
      <c r="G322" s="49"/>
    </row>
    <row r="323">
      <c r="A323" s="5"/>
      <c r="B323" s="5"/>
      <c r="C323" s="5"/>
      <c r="D323" s="5"/>
      <c r="E323" s="5"/>
      <c r="F323" s="5"/>
      <c r="G323" s="49"/>
    </row>
    <row r="324">
      <c r="A324" s="5"/>
      <c r="B324" s="5"/>
      <c r="C324" s="5"/>
      <c r="D324" s="5"/>
      <c r="E324" s="5"/>
      <c r="F324" s="5"/>
      <c r="G324" s="49"/>
    </row>
    <row r="325">
      <c r="A325" s="5"/>
      <c r="B325" s="5"/>
      <c r="C325" s="5"/>
      <c r="D325" s="5"/>
      <c r="E325" s="5"/>
      <c r="F325" s="5"/>
      <c r="G325" s="49"/>
    </row>
    <row r="326">
      <c r="A326" s="5"/>
      <c r="B326" s="5"/>
      <c r="C326" s="5"/>
      <c r="D326" s="5"/>
      <c r="E326" s="5"/>
      <c r="F326" s="5"/>
      <c r="G326" s="49"/>
    </row>
    <row r="327">
      <c r="A327" s="5"/>
      <c r="B327" s="5"/>
      <c r="C327" s="5"/>
      <c r="D327" s="5"/>
      <c r="E327" s="5"/>
      <c r="F327" s="5"/>
      <c r="G327" s="49"/>
    </row>
    <row r="328">
      <c r="A328" s="5"/>
      <c r="B328" s="5"/>
      <c r="C328" s="5"/>
      <c r="D328" s="5"/>
      <c r="E328" s="5"/>
      <c r="F328" s="5"/>
      <c r="G328" s="49"/>
    </row>
    <row r="329">
      <c r="A329" s="5"/>
      <c r="B329" s="5"/>
      <c r="C329" s="5"/>
      <c r="D329" s="5"/>
      <c r="E329" s="5"/>
      <c r="F329" s="5"/>
      <c r="G329" s="49"/>
    </row>
    <row r="330">
      <c r="A330" s="5"/>
      <c r="B330" s="5"/>
      <c r="C330" s="5"/>
      <c r="D330" s="5"/>
      <c r="E330" s="5"/>
      <c r="F330" s="5"/>
      <c r="G330" s="49"/>
    </row>
    <row r="331">
      <c r="A331" s="5"/>
      <c r="B331" s="5"/>
      <c r="C331" s="5"/>
      <c r="D331" s="5"/>
      <c r="E331" s="5"/>
      <c r="F331" s="5"/>
      <c r="G331" s="49"/>
    </row>
    <row r="332">
      <c r="A332" s="5"/>
      <c r="B332" s="5"/>
      <c r="C332" s="5"/>
      <c r="D332" s="5"/>
      <c r="E332" s="5"/>
      <c r="F332" s="5"/>
      <c r="G332" s="49"/>
    </row>
    <row r="333">
      <c r="A333" s="5"/>
      <c r="B333" s="5"/>
      <c r="C333" s="5"/>
      <c r="D333" s="5"/>
      <c r="E333" s="5"/>
      <c r="F333" s="5"/>
      <c r="G333" s="49"/>
    </row>
    <row r="334">
      <c r="A334" s="5"/>
      <c r="B334" s="5"/>
      <c r="C334" s="5"/>
      <c r="D334" s="5"/>
      <c r="E334" s="5"/>
      <c r="F334" s="5"/>
      <c r="G334" s="49"/>
    </row>
    <row r="335">
      <c r="A335" s="5"/>
      <c r="B335" s="5"/>
      <c r="C335" s="5"/>
      <c r="D335" s="5"/>
      <c r="E335" s="5"/>
      <c r="F335" s="5"/>
      <c r="G335" s="49"/>
    </row>
    <row r="336">
      <c r="A336" s="5"/>
      <c r="B336" s="5"/>
      <c r="C336" s="5"/>
      <c r="D336" s="5"/>
      <c r="E336" s="5"/>
      <c r="F336" s="5"/>
      <c r="G336" s="49"/>
    </row>
    <row r="337">
      <c r="A337" s="5"/>
      <c r="B337" s="5"/>
      <c r="C337" s="5"/>
      <c r="D337" s="5"/>
      <c r="E337" s="5"/>
      <c r="F337" s="5"/>
      <c r="G337" s="49"/>
    </row>
    <row r="338">
      <c r="A338" s="5"/>
      <c r="B338" s="5"/>
      <c r="C338" s="5"/>
      <c r="D338" s="5"/>
      <c r="E338" s="5"/>
      <c r="F338" s="5"/>
      <c r="G338" s="49"/>
    </row>
    <row r="339">
      <c r="A339" s="5"/>
      <c r="B339" s="5"/>
      <c r="C339" s="5"/>
      <c r="D339" s="5"/>
      <c r="E339" s="5"/>
      <c r="F339" s="5"/>
      <c r="G339" s="49"/>
    </row>
    <row r="340">
      <c r="A340" s="5"/>
      <c r="B340" s="5"/>
      <c r="C340" s="5"/>
      <c r="D340" s="5"/>
      <c r="E340" s="5"/>
      <c r="F340" s="5"/>
      <c r="G340" s="49"/>
    </row>
    <row r="341">
      <c r="A341" s="5"/>
      <c r="B341" s="5"/>
      <c r="C341" s="5"/>
      <c r="D341" s="5"/>
      <c r="E341" s="5"/>
      <c r="F341" s="5"/>
      <c r="G341" s="49"/>
    </row>
    <row r="342">
      <c r="A342" s="5"/>
      <c r="B342" s="5"/>
      <c r="C342" s="5"/>
      <c r="D342" s="5"/>
      <c r="E342" s="5"/>
      <c r="F342" s="5"/>
      <c r="G342" s="49"/>
    </row>
    <row r="343">
      <c r="A343" s="5"/>
      <c r="B343" s="5"/>
      <c r="C343" s="5"/>
      <c r="D343" s="5"/>
      <c r="E343" s="5"/>
      <c r="F343" s="5"/>
      <c r="G343" s="49"/>
    </row>
    <row r="344">
      <c r="A344" s="5"/>
      <c r="B344" s="5"/>
      <c r="C344" s="5"/>
      <c r="D344" s="5"/>
      <c r="E344" s="5"/>
      <c r="F344" s="5"/>
      <c r="G344" s="49"/>
    </row>
    <row r="345">
      <c r="A345" s="5"/>
      <c r="B345" s="5"/>
      <c r="C345" s="5"/>
      <c r="D345" s="5"/>
      <c r="E345" s="5"/>
      <c r="F345" s="5"/>
      <c r="G345" s="49"/>
    </row>
    <row r="346">
      <c r="A346" s="5"/>
      <c r="B346" s="5"/>
      <c r="C346" s="5"/>
      <c r="D346" s="5"/>
      <c r="E346" s="5"/>
      <c r="F346" s="5"/>
      <c r="G346" s="49"/>
    </row>
    <row r="347">
      <c r="A347" s="5"/>
      <c r="B347" s="5"/>
      <c r="C347" s="5"/>
      <c r="D347" s="5"/>
      <c r="E347" s="5"/>
      <c r="F347" s="5"/>
      <c r="G347" s="49"/>
    </row>
    <row r="348">
      <c r="A348" s="5"/>
      <c r="B348" s="5"/>
      <c r="C348" s="5"/>
      <c r="D348" s="5"/>
      <c r="E348" s="5"/>
      <c r="F348" s="5"/>
      <c r="G348" s="49"/>
    </row>
    <row r="349">
      <c r="A349" s="5"/>
      <c r="B349" s="5"/>
      <c r="C349" s="5"/>
      <c r="D349" s="5"/>
      <c r="E349" s="5"/>
      <c r="F349" s="5"/>
      <c r="G349" s="49"/>
    </row>
    <row r="350">
      <c r="A350" s="5"/>
      <c r="B350" s="5"/>
      <c r="C350" s="5"/>
      <c r="D350" s="5"/>
      <c r="E350" s="5"/>
      <c r="F350" s="5"/>
      <c r="G350" s="49"/>
    </row>
    <row r="351">
      <c r="A351" s="5"/>
      <c r="B351" s="5"/>
      <c r="C351" s="5"/>
      <c r="D351" s="5"/>
      <c r="E351" s="5"/>
      <c r="F351" s="5"/>
      <c r="G351" s="49"/>
    </row>
    <row r="352">
      <c r="A352" s="5"/>
      <c r="B352" s="5"/>
      <c r="C352" s="5"/>
      <c r="D352" s="5"/>
      <c r="E352" s="5"/>
      <c r="F352" s="5"/>
      <c r="G352" s="49"/>
    </row>
    <row r="353">
      <c r="A353" s="5"/>
      <c r="B353" s="5"/>
      <c r="C353" s="5"/>
      <c r="D353" s="5"/>
      <c r="E353" s="5"/>
      <c r="F353" s="5"/>
      <c r="G353" s="49"/>
    </row>
    <row r="354">
      <c r="A354" s="5"/>
      <c r="B354" s="5"/>
      <c r="C354" s="5"/>
      <c r="D354" s="5"/>
      <c r="E354" s="5"/>
      <c r="F354" s="5"/>
      <c r="G354" s="49"/>
    </row>
    <row r="355">
      <c r="A355" s="5"/>
      <c r="B355" s="5"/>
      <c r="C355" s="5"/>
      <c r="D355" s="5"/>
      <c r="E355" s="5"/>
      <c r="F355" s="5"/>
      <c r="G355" s="49"/>
    </row>
    <row r="356">
      <c r="A356" s="5"/>
      <c r="B356" s="5"/>
      <c r="C356" s="5"/>
      <c r="D356" s="5"/>
      <c r="E356" s="5"/>
      <c r="F356" s="5"/>
      <c r="G356" s="49"/>
    </row>
    <row r="357">
      <c r="A357" s="5"/>
      <c r="B357" s="5"/>
      <c r="C357" s="5"/>
      <c r="D357" s="5"/>
      <c r="E357" s="5"/>
      <c r="F357" s="5"/>
      <c r="G357" s="49"/>
    </row>
    <row r="358">
      <c r="A358" s="5"/>
      <c r="B358" s="5"/>
      <c r="C358" s="5"/>
      <c r="D358" s="5"/>
      <c r="E358" s="5"/>
      <c r="F358" s="5"/>
      <c r="G358" s="49"/>
    </row>
    <row r="359">
      <c r="A359" s="5"/>
      <c r="B359" s="5"/>
      <c r="C359" s="5"/>
      <c r="D359" s="5"/>
      <c r="E359" s="5"/>
      <c r="F359" s="5"/>
      <c r="G359" s="49"/>
    </row>
    <row r="360">
      <c r="A360" s="5"/>
      <c r="B360" s="5"/>
      <c r="C360" s="5"/>
      <c r="D360" s="5"/>
      <c r="E360" s="5"/>
      <c r="F360" s="5"/>
      <c r="G360" s="49"/>
    </row>
    <row r="361">
      <c r="A361" s="5"/>
      <c r="B361" s="5"/>
      <c r="C361" s="5"/>
      <c r="D361" s="5"/>
      <c r="E361" s="5"/>
      <c r="F361" s="5"/>
      <c r="G361" s="49"/>
    </row>
    <row r="362">
      <c r="A362" s="5"/>
      <c r="B362" s="5"/>
      <c r="C362" s="5"/>
      <c r="D362" s="5"/>
      <c r="E362" s="5"/>
      <c r="F362" s="5"/>
      <c r="G362" s="49"/>
    </row>
    <row r="363">
      <c r="A363" s="5"/>
      <c r="B363" s="5"/>
      <c r="C363" s="5"/>
      <c r="D363" s="5"/>
      <c r="E363" s="5"/>
      <c r="F363" s="5"/>
      <c r="G363" s="49"/>
    </row>
    <row r="364">
      <c r="A364" s="5"/>
      <c r="B364" s="5"/>
      <c r="C364" s="5"/>
      <c r="D364" s="5"/>
      <c r="E364" s="5"/>
      <c r="F364" s="5"/>
      <c r="G364" s="49"/>
    </row>
    <row r="365">
      <c r="A365" s="5"/>
      <c r="B365" s="5"/>
      <c r="C365" s="5"/>
      <c r="D365" s="5"/>
      <c r="E365" s="5"/>
      <c r="F365" s="5"/>
      <c r="G365" s="49"/>
    </row>
    <row r="366">
      <c r="A366" s="5"/>
      <c r="B366" s="5"/>
      <c r="C366" s="5"/>
      <c r="D366" s="5"/>
      <c r="E366" s="5"/>
      <c r="F366" s="5"/>
      <c r="G366" s="49"/>
    </row>
    <row r="367">
      <c r="A367" s="5"/>
      <c r="B367" s="5"/>
      <c r="C367" s="5"/>
      <c r="D367" s="5"/>
      <c r="E367" s="5"/>
      <c r="F367" s="5"/>
      <c r="G367" s="49"/>
    </row>
    <row r="368">
      <c r="A368" s="5"/>
      <c r="B368" s="5"/>
      <c r="C368" s="5"/>
      <c r="D368" s="5"/>
      <c r="E368" s="5"/>
      <c r="F368" s="5"/>
      <c r="G368" s="49"/>
    </row>
    <row r="369">
      <c r="A369" s="5"/>
      <c r="B369" s="5"/>
      <c r="C369" s="5"/>
      <c r="D369" s="5"/>
      <c r="E369" s="5"/>
      <c r="F369" s="5"/>
      <c r="G369" s="49"/>
    </row>
    <row r="370">
      <c r="A370" s="5"/>
      <c r="B370" s="5"/>
      <c r="C370" s="5"/>
      <c r="D370" s="5"/>
      <c r="E370" s="5"/>
      <c r="F370" s="5"/>
      <c r="G370" s="49"/>
    </row>
    <row r="371">
      <c r="A371" s="5"/>
      <c r="B371" s="5"/>
      <c r="C371" s="5"/>
      <c r="D371" s="5"/>
      <c r="E371" s="5"/>
      <c r="F371" s="5"/>
      <c r="G371" s="49"/>
    </row>
    <row r="372">
      <c r="A372" s="5"/>
      <c r="B372" s="5"/>
      <c r="C372" s="5"/>
      <c r="D372" s="5"/>
      <c r="E372" s="5"/>
      <c r="F372" s="5"/>
      <c r="G372" s="49"/>
    </row>
    <row r="373">
      <c r="A373" s="5"/>
      <c r="B373" s="5"/>
      <c r="C373" s="5"/>
      <c r="D373" s="5"/>
      <c r="E373" s="5"/>
      <c r="F373" s="5"/>
      <c r="G373" s="49"/>
    </row>
    <row r="374">
      <c r="A374" s="5"/>
      <c r="B374" s="5"/>
      <c r="C374" s="5"/>
      <c r="D374" s="5"/>
      <c r="E374" s="5"/>
      <c r="F374" s="5"/>
      <c r="G374" s="49"/>
    </row>
    <row r="375">
      <c r="A375" s="5"/>
      <c r="B375" s="5"/>
      <c r="C375" s="5"/>
      <c r="D375" s="5"/>
      <c r="E375" s="5"/>
      <c r="F375" s="5"/>
      <c r="G375" s="49"/>
    </row>
    <row r="376">
      <c r="A376" s="5"/>
      <c r="B376" s="5"/>
      <c r="C376" s="5"/>
      <c r="D376" s="5"/>
      <c r="E376" s="5"/>
      <c r="F376" s="5"/>
      <c r="G376" s="49"/>
    </row>
    <row r="377">
      <c r="A377" s="5"/>
      <c r="B377" s="5"/>
      <c r="C377" s="5"/>
      <c r="D377" s="5"/>
      <c r="E377" s="5"/>
      <c r="F377" s="5"/>
      <c r="G377" s="49"/>
    </row>
    <row r="378">
      <c r="A378" s="5"/>
      <c r="B378" s="5"/>
      <c r="C378" s="5"/>
      <c r="D378" s="5"/>
      <c r="E378" s="5"/>
      <c r="F378" s="5"/>
      <c r="G378" s="49"/>
    </row>
    <row r="379">
      <c r="A379" s="5"/>
      <c r="B379" s="5"/>
      <c r="C379" s="5"/>
      <c r="D379" s="5"/>
      <c r="E379" s="5"/>
      <c r="F379" s="5"/>
      <c r="G379" s="49"/>
    </row>
    <row r="380">
      <c r="A380" s="5"/>
      <c r="B380" s="5"/>
      <c r="C380" s="5"/>
      <c r="D380" s="5"/>
      <c r="E380" s="5"/>
      <c r="F380" s="5"/>
      <c r="G380" s="49"/>
    </row>
    <row r="381">
      <c r="A381" s="5"/>
      <c r="B381" s="5"/>
      <c r="C381" s="5"/>
      <c r="D381" s="5"/>
      <c r="E381" s="5"/>
      <c r="F381" s="5"/>
      <c r="G381" s="49"/>
    </row>
    <row r="382">
      <c r="A382" s="5"/>
      <c r="B382" s="5"/>
      <c r="C382" s="5"/>
      <c r="D382" s="5"/>
      <c r="E382" s="5"/>
      <c r="F382" s="5"/>
      <c r="G382" s="49"/>
    </row>
    <row r="383">
      <c r="A383" s="5"/>
      <c r="B383" s="5"/>
      <c r="C383" s="5"/>
      <c r="D383" s="5"/>
      <c r="E383" s="5"/>
      <c r="F383" s="5"/>
      <c r="G383" s="49"/>
    </row>
    <row r="384">
      <c r="A384" s="5"/>
      <c r="B384" s="5"/>
      <c r="C384" s="5"/>
      <c r="D384" s="5"/>
      <c r="E384" s="5"/>
      <c r="F384" s="5"/>
      <c r="G384" s="49"/>
    </row>
    <row r="385">
      <c r="A385" s="5"/>
      <c r="B385" s="5"/>
      <c r="C385" s="5"/>
      <c r="D385" s="5"/>
      <c r="E385" s="5"/>
      <c r="F385" s="5"/>
      <c r="G385" s="49"/>
    </row>
    <row r="386">
      <c r="A386" s="5"/>
      <c r="B386" s="5"/>
      <c r="C386" s="5"/>
      <c r="D386" s="5"/>
      <c r="E386" s="5"/>
      <c r="F386" s="5"/>
      <c r="G386" s="49"/>
    </row>
    <row r="387">
      <c r="A387" s="5"/>
      <c r="B387" s="5"/>
      <c r="C387" s="5"/>
      <c r="D387" s="5"/>
      <c r="E387" s="5"/>
      <c r="F387" s="5"/>
      <c r="G387" s="49"/>
    </row>
    <row r="388">
      <c r="A388" s="5"/>
      <c r="B388" s="5"/>
      <c r="C388" s="5"/>
      <c r="D388" s="5"/>
      <c r="E388" s="5"/>
      <c r="F388" s="5"/>
      <c r="G388" s="49"/>
    </row>
    <row r="389">
      <c r="A389" s="5"/>
      <c r="B389" s="5"/>
      <c r="C389" s="5"/>
      <c r="D389" s="5"/>
      <c r="E389" s="5"/>
      <c r="F389" s="5"/>
      <c r="G389" s="49"/>
    </row>
    <row r="390">
      <c r="A390" s="5"/>
      <c r="B390" s="5"/>
      <c r="C390" s="5"/>
      <c r="D390" s="5"/>
      <c r="E390" s="5"/>
      <c r="F390" s="5"/>
      <c r="G390" s="49"/>
    </row>
    <row r="391">
      <c r="A391" s="5"/>
      <c r="B391" s="5"/>
      <c r="C391" s="5"/>
      <c r="D391" s="5"/>
      <c r="E391" s="5"/>
      <c r="F391" s="5"/>
      <c r="G391" s="49"/>
    </row>
    <row r="392">
      <c r="A392" s="5"/>
      <c r="B392" s="5"/>
      <c r="C392" s="5"/>
      <c r="D392" s="5"/>
      <c r="E392" s="5"/>
      <c r="F392" s="5"/>
      <c r="G392" s="49"/>
    </row>
    <row r="393">
      <c r="A393" s="5"/>
      <c r="B393" s="5"/>
      <c r="C393" s="5"/>
      <c r="D393" s="5"/>
      <c r="E393" s="5"/>
      <c r="F393" s="5"/>
      <c r="G393" s="49"/>
    </row>
    <row r="394">
      <c r="A394" s="5"/>
      <c r="B394" s="5"/>
      <c r="C394" s="5"/>
      <c r="D394" s="5"/>
      <c r="E394" s="5"/>
      <c r="F394" s="5"/>
      <c r="G394" s="49"/>
    </row>
    <row r="395">
      <c r="A395" s="5"/>
      <c r="B395" s="5"/>
      <c r="C395" s="5"/>
      <c r="D395" s="5"/>
      <c r="E395" s="5"/>
      <c r="F395" s="5"/>
      <c r="G395" s="49"/>
    </row>
    <row r="396">
      <c r="A396" s="5"/>
      <c r="B396" s="5"/>
      <c r="C396" s="5"/>
      <c r="D396" s="5"/>
      <c r="E396" s="5"/>
      <c r="F396" s="5"/>
      <c r="G396" s="49"/>
    </row>
    <row r="397">
      <c r="A397" s="5"/>
      <c r="B397" s="5"/>
      <c r="C397" s="5"/>
      <c r="D397" s="5"/>
      <c r="E397" s="5"/>
      <c r="F397" s="5"/>
      <c r="G397" s="49"/>
    </row>
    <row r="398">
      <c r="A398" s="5"/>
      <c r="B398" s="5"/>
      <c r="C398" s="5"/>
      <c r="D398" s="5"/>
      <c r="E398" s="5"/>
      <c r="F398" s="5"/>
      <c r="G398" s="49"/>
    </row>
    <row r="399">
      <c r="A399" s="5"/>
      <c r="B399" s="5"/>
      <c r="C399" s="5"/>
      <c r="D399" s="5"/>
      <c r="E399" s="5"/>
      <c r="F399" s="5"/>
      <c r="G399" s="49"/>
    </row>
    <row r="400">
      <c r="A400" s="5"/>
      <c r="B400" s="5"/>
      <c r="C400" s="5"/>
      <c r="D400" s="5"/>
      <c r="E400" s="5"/>
      <c r="F400" s="5"/>
      <c r="G400" s="49"/>
    </row>
    <row r="401">
      <c r="A401" s="5"/>
      <c r="B401" s="5"/>
      <c r="C401" s="5"/>
      <c r="D401" s="5"/>
      <c r="E401" s="5"/>
      <c r="F401" s="5"/>
      <c r="G401" s="49"/>
    </row>
    <row r="402">
      <c r="A402" s="5"/>
      <c r="B402" s="5"/>
      <c r="C402" s="5"/>
      <c r="D402" s="5"/>
      <c r="E402" s="5"/>
      <c r="F402" s="5"/>
      <c r="G402" s="49"/>
    </row>
    <row r="403">
      <c r="A403" s="5"/>
      <c r="B403" s="5"/>
      <c r="C403" s="5"/>
      <c r="D403" s="5"/>
      <c r="E403" s="5"/>
      <c r="F403" s="5"/>
      <c r="G403" s="49"/>
    </row>
    <row r="404">
      <c r="A404" s="5"/>
      <c r="B404" s="5"/>
      <c r="C404" s="5"/>
      <c r="D404" s="5"/>
      <c r="E404" s="5"/>
      <c r="F404" s="5"/>
      <c r="G404" s="49"/>
    </row>
    <row r="405">
      <c r="A405" s="5"/>
      <c r="B405" s="5"/>
      <c r="C405" s="5"/>
      <c r="D405" s="5"/>
      <c r="E405" s="5"/>
      <c r="F405" s="5"/>
      <c r="G405" s="49"/>
    </row>
    <row r="406">
      <c r="A406" s="5"/>
      <c r="B406" s="5"/>
      <c r="C406" s="5"/>
      <c r="D406" s="5"/>
      <c r="E406" s="5"/>
      <c r="F406" s="5"/>
      <c r="G406" s="49"/>
    </row>
    <row r="407">
      <c r="A407" s="5"/>
      <c r="B407" s="5"/>
      <c r="C407" s="5"/>
      <c r="D407" s="5"/>
      <c r="E407" s="5"/>
      <c r="F407" s="5"/>
      <c r="G407" s="49"/>
    </row>
    <row r="408">
      <c r="A408" s="5"/>
      <c r="B408" s="5"/>
      <c r="C408" s="5"/>
      <c r="D408" s="5"/>
      <c r="E408" s="5"/>
      <c r="F408" s="5"/>
      <c r="G408" s="49"/>
    </row>
    <row r="409">
      <c r="A409" s="5"/>
      <c r="B409" s="5"/>
      <c r="C409" s="5"/>
      <c r="D409" s="5"/>
      <c r="E409" s="5"/>
      <c r="F409" s="5"/>
      <c r="G409" s="49"/>
    </row>
    <row r="410">
      <c r="A410" s="5"/>
      <c r="B410" s="5"/>
      <c r="C410" s="5"/>
      <c r="D410" s="5"/>
      <c r="E410" s="5"/>
      <c r="F410" s="5"/>
      <c r="G410" s="49"/>
    </row>
    <row r="411">
      <c r="A411" s="5"/>
      <c r="B411" s="5"/>
      <c r="C411" s="5"/>
      <c r="D411" s="5"/>
      <c r="E411" s="5"/>
      <c r="F411" s="5"/>
      <c r="G411" s="49"/>
    </row>
    <row r="412">
      <c r="A412" s="5"/>
      <c r="B412" s="5"/>
      <c r="C412" s="5"/>
      <c r="D412" s="5"/>
      <c r="E412" s="5"/>
      <c r="F412" s="5"/>
      <c r="G412" s="49"/>
    </row>
    <row r="413">
      <c r="A413" s="5"/>
      <c r="B413" s="5"/>
      <c r="C413" s="5"/>
      <c r="D413" s="5"/>
      <c r="E413" s="5"/>
      <c r="F413" s="5"/>
      <c r="G413" s="49"/>
    </row>
    <row r="414">
      <c r="A414" s="5"/>
      <c r="B414" s="5"/>
      <c r="C414" s="5"/>
      <c r="D414" s="5"/>
      <c r="E414" s="5"/>
      <c r="F414" s="5"/>
      <c r="G414" s="49"/>
    </row>
    <row r="415">
      <c r="A415" s="5"/>
      <c r="B415" s="5"/>
      <c r="C415" s="5"/>
      <c r="D415" s="5"/>
      <c r="E415" s="5"/>
      <c r="F415" s="5"/>
      <c r="G415" s="49"/>
    </row>
    <row r="416">
      <c r="A416" s="5"/>
      <c r="B416" s="5"/>
      <c r="C416" s="5"/>
      <c r="D416" s="5"/>
      <c r="E416" s="5"/>
      <c r="F416" s="5"/>
      <c r="G416" s="49"/>
    </row>
    <row r="417">
      <c r="A417" s="5"/>
      <c r="B417" s="5"/>
      <c r="C417" s="5"/>
      <c r="D417" s="5"/>
      <c r="E417" s="5"/>
      <c r="F417" s="5"/>
      <c r="G417" s="49"/>
    </row>
    <row r="418">
      <c r="A418" s="5"/>
      <c r="B418" s="5"/>
      <c r="C418" s="5"/>
      <c r="D418" s="5"/>
      <c r="E418" s="5"/>
      <c r="F418" s="5"/>
      <c r="G418" s="49"/>
    </row>
    <row r="419">
      <c r="A419" s="5"/>
      <c r="B419" s="5"/>
      <c r="C419" s="5"/>
      <c r="D419" s="5"/>
      <c r="E419" s="5"/>
      <c r="F419" s="5"/>
      <c r="G419" s="49"/>
    </row>
    <row r="420">
      <c r="A420" s="5"/>
      <c r="B420" s="5"/>
      <c r="C420" s="5"/>
      <c r="D420" s="5"/>
      <c r="E420" s="5"/>
      <c r="F420" s="5"/>
      <c r="G420" s="49"/>
    </row>
    <row r="421">
      <c r="A421" s="5"/>
      <c r="B421" s="5"/>
      <c r="C421" s="5"/>
      <c r="D421" s="5"/>
      <c r="E421" s="5"/>
      <c r="F421" s="5"/>
      <c r="G421" s="49"/>
    </row>
    <row r="422">
      <c r="A422" s="5"/>
      <c r="B422" s="5"/>
      <c r="C422" s="5"/>
      <c r="D422" s="5"/>
      <c r="E422" s="5"/>
      <c r="F422" s="5"/>
      <c r="G422" s="49"/>
    </row>
    <row r="423">
      <c r="A423" s="5"/>
      <c r="B423" s="5"/>
      <c r="C423" s="5"/>
      <c r="D423" s="5"/>
      <c r="E423" s="5"/>
      <c r="F423" s="5"/>
      <c r="G423" s="49"/>
    </row>
    <row r="424">
      <c r="A424" s="5"/>
      <c r="B424" s="5"/>
      <c r="C424" s="5"/>
      <c r="D424" s="5"/>
      <c r="E424" s="5"/>
      <c r="F424" s="5"/>
      <c r="G424" s="49"/>
    </row>
    <row r="425">
      <c r="A425" s="5"/>
      <c r="B425" s="5"/>
      <c r="C425" s="5"/>
      <c r="D425" s="5"/>
      <c r="E425" s="5"/>
      <c r="F425" s="5"/>
      <c r="G425" s="49"/>
    </row>
    <row r="426">
      <c r="A426" s="5"/>
      <c r="B426" s="5"/>
      <c r="C426" s="5"/>
      <c r="D426" s="5"/>
      <c r="E426" s="5"/>
      <c r="F426" s="5"/>
      <c r="G426" s="49"/>
    </row>
    <row r="427">
      <c r="A427" s="5"/>
      <c r="B427" s="5"/>
      <c r="C427" s="5"/>
      <c r="D427" s="5"/>
      <c r="E427" s="5"/>
      <c r="F427" s="5"/>
      <c r="G427" s="49"/>
    </row>
    <row r="428">
      <c r="A428" s="5"/>
      <c r="B428" s="5"/>
      <c r="C428" s="5"/>
      <c r="D428" s="5"/>
      <c r="E428" s="5"/>
      <c r="F428" s="5"/>
      <c r="G428" s="49"/>
    </row>
    <row r="429">
      <c r="A429" s="5"/>
      <c r="B429" s="5"/>
      <c r="C429" s="5"/>
      <c r="D429" s="5"/>
      <c r="E429" s="5"/>
      <c r="F429" s="5"/>
      <c r="G429" s="49"/>
    </row>
    <row r="430">
      <c r="A430" s="5"/>
      <c r="B430" s="5"/>
      <c r="C430" s="5"/>
      <c r="D430" s="5"/>
      <c r="E430" s="5"/>
      <c r="F430" s="5"/>
      <c r="G430" s="49"/>
    </row>
    <row r="431">
      <c r="A431" s="5"/>
      <c r="B431" s="5"/>
      <c r="C431" s="5"/>
      <c r="D431" s="5"/>
      <c r="E431" s="5"/>
      <c r="F431" s="5"/>
      <c r="G431" s="49"/>
    </row>
    <row r="432">
      <c r="A432" s="5"/>
      <c r="B432" s="5"/>
      <c r="C432" s="5"/>
      <c r="D432" s="5"/>
      <c r="E432" s="5"/>
      <c r="F432" s="5"/>
      <c r="G432" s="49"/>
    </row>
    <row r="433">
      <c r="A433" s="5"/>
      <c r="B433" s="5"/>
      <c r="C433" s="5"/>
      <c r="D433" s="5"/>
      <c r="E433" s="5"/>
      <c r="F433" s="5"/>
      <c r="G433" s="49"/>
    </row>
    <row r="434">
      <c r="A434" s="5"/>
      <c r="B434" s="5"/>
      <c r="C434" s="5"/>
      <c r="D434" s="5"/>
      <c r="E434" s="5"/>
      <c r="F434" s="5"/>
      <c r="G434" s="49"/>
    </row>
    <row r="435">
      <c r="A435" s="5"/>
      <c r="B435" s="5"/>
      <c r="C435" s="5"/>
      <c r="D435" s="5"/>
      <c r="E435" s="5"/>
      <c r="F435" s="5"/>
      <c r="G435" s="49"/>
    </row>
    <row r="436">
      <c r="A436" s="5"/>
      <c r="B436" s="5"/>
      <c r="C436" s="5"/>
      <c r="D436" s="5"/>
      <c r="E436" s="5"/>
      <c r="F436" s="5"/>
      <c r="G436" s="49"/>
    </row>
    <row r="437">
      <c r="A437" s="5"/>
      <c r="B437" s="5"/>
      <c r="C437" s="5"/>
      <c r="D437" s="5"/>
      <c r="E437" s="5"/>
      <c r="F437" s="5"/>
      <c r="G437" s="49"/>
    </row>
    <row r="438">
      <c r="A438" s="5"/>
      <c r="B438" s="5"/>
      <c r="C438" s="5"/>
      <c r="D438" s="5"/>
      <c r="E438" s="5"/>
      <c r="F438" s="5"/>
      <c r="G438" s="49"/>
    </row>
    <row r="439">
      <c r="A439" s="5"/>
      <c r="B439" s="5"/>
      <c r="C439" s="5"/>
      <c r="D439" s="5"/>
      <c r="E439" s="5"/>
      <c r="F439" s="5"/>
      <c r="G439" s="49"/>
    </row>
    <row r="440">
      <c r="A440" s="5"/>
      <c r="B440" s="5"/>
      <c r="C440" s="5"/>
      <c r="D440" s="5"/>
      <c r="E440" s="5"/>
      <c r="F440" s="5"/>
      <c r="G440" s="49"/>
    </row>
    <row r="441">
      <c r="A441" s="5"/>
      <c r="B441" s="5"/>
      <c r="C441" s="5"/>
      <c r="D441" s="5"/>
      <c r="E441" s="5"/>
      <c r="F441" s="5"/>
      <c r="G441" s="49"/>
    </row>
    <row r="442">
      <c r="A442" s="5"/>
      <c r="B442" s="5"/>
      <c r="C442" s="5"/>
      <c r="D442" s="5"/>
      <c r="E442" s="5"/>
      <c r="F442" s="5"/>
      <c r="G442" s="49"/>
    </row>
    <row r="443">
      <c r="A443" s="5"/>
      <c r="B443" s="5"/>
      <c r="C443" s="5"/>
      <c r="D443" s="5"/>
      <c r="E443" s="5"/>
      <c r="F443" s="5"/>
      <c r="G443" s="49"/>
    </row>
    <row r="444">
      <c r="A444" s="5"/>
      <c r="B444" s="5"/>
      <c r="C444" s="5"/>
      <c r="D444" s="5"/>
      <c r="E444" s="5"/>
      <c r="F444" s="5"/>
      <c r="G444" s="49"/>
    </row>
    <row r="445">
      <c r="A445" s="5"/>
      <c r="B445" s="5"/>
      <c r="C445" s="5"/>
      <c r="D445" s="5"/>
      <c r="E445" s="5"/>
      <c r="F445" s="5"/>
      <c r="G445" s="49"/>
    </row>
    <row r="446">
      <c r="A446" s="5"/>
      <c r="B446" s="5"/>
      <c r="C446" s="5"/>
      <c r="D446" s="5"/>
      <c r="E446" s="5"/>
      <c r="F446" s="5"/>
      <c r="G446" s="49"/>
    </row>
    <row r="447">
      <c r="A447" s="5"/>
      <c r="B447" s="5"/>
      <c r="C447" s="5"/>
      <c r="D447" s="5"/>
      <c r="E447" s="5"/>
      <c r="F447" s="5"/>
      <c r="G447" s="49"/>
    </row>
    <row r="448">
      <c r="A448" s="5"/>
      <c r="B448" s="5"/>
      <c r="C448" s="5"/>
      <c r="D448" s="5"/>
      <c r="E448" s="5"/>
      <c r="F448" s="5"/>
      <c r="G448" s="49"/>
    </row>
    <row r="449">
      <c r="A449" s="5"/>
      <c r="B449" s="5"/>
      <c r="C449" s="5"/>
      <c r="D449" s="5"/>
      <c r="E449" s="5"/>
      <c r="F449" s="5"/>
      <c r="G449" s="49"/>
    </row>
    <row r="450">
      <c r="A450" s="5"/>
      <c r="B450" s="5"/>
      <c r="C450" s="5"/>
      <c r="D450" s="5"/>
      <c r="E450" s="5"/>
      <c r="F450" s="5"/>
      <c r="G450" s="49"/>
    </row>
    <row r="451">
      <c r="A451" s="5"/>
      <c r="B451" s="5"/>
      <c r="C451" s="5"/>
      <c r="D451" s="5"/>
      <c r="E451" s="5"/>
      <c r="F451" s="5"/>
      <c r="G451" s="49"/>
    </row>
    <row r="452">
      <c r="A452" s="5"/>
      <c r="B452" s="5"/>
      <c r="C452" s="5"/>
      <c r="D452" s="5"/>
      <c r="E452" s="5"/>
      <c r="F452" s="5"/>
      <c r="G452" s="49"/>
    </row>
    <row r="453">
      <c r="A453" s="5"/>
      <c r="B453" s="5"/>
      <c r="C453" s="5"/>
      <c r="D453" s="5"/>
      <c r="E453" s="5"/>
      <c r="F453" s="5"/>
      <c r="G453" s="49"/>
    </row>
    <row r="454">
      <c r="A454" s="5"/>
      <c r="B454" s="5"/>
      <c r="C454" s="5"/>
      <c r="D454" s="5"/>
      <c r="E454" s="5"/>
      <c r="F454" s="5"/>
      <c r="G454" s="49"/>
    </row>
    <row r="455">
      <c r="A455" s="5"/>
      <c r="B455" s="5"/>
      <c r="C455" s="5"/>
      <c r="D455" s="5"/>
      <c r="E455" s="5"/>
      <c r="F455" s="5"/>
      <c r="G455" s="49"/>
    </row>
    <row r="456">
      <c r="A456" s="5"/>
      <c r="B456" s="5"/>
      <c r="C456" s="5"/>
      <c r="D456" s="5"/>
      <c r="E456" s="5"/>
      <c r="F456" s="5"/>
      <c r="G456" s="49"/>
    </row>
    <row r="457">
      <c r="A457" s="5"/>
      <c r="B457" s="5"/>
      <c r="C457" s="5"/>
      <c r="D457" s="5"/>
      <c r="E457" s="5"/>
      <c r="F457" s="5"/>
      <c r="G457" s="49"/>
    </row>
    <row r="458">
      <c r="A458" s="5"/>
      <c r="B458" s="5"/>
      <c r="C458" s="5"/>
      <c r="D458" s="5"/>
      <c r="E458" s="5"/>
      <c r="F458" s="5"/>
      <c r="G458" s="49"/>
    </row>
    <row r="459">
      <c r="A459" s="5"/>
      <c r="B459" s="5"/>
      <c r="C459" s="5"/>
      <c r="D459" s="5"/>
      <c r="E459" s="5"/>
      <c r="F459" s="5"/>
      <c r="G459" s="49"/>
    </row>
    <row r="460">
      <c r="A460" s="5"/>
      <c r="B460" s="5"/>
      <c r="C460" s="5"/>
      <c r="D460" s="5"/>
      <c r="E460" s="5"/>
      <c r="F460" s="5"/>
      <c r="G460" s="49"/>
    </row>
    <row r="461">
      <c r="A461" s="5"/>
      <c r="B461" s="5"/>
      <c r="C461" s="5"/>
      <c r="D461" s="5"/>
      <c r="E461" s="5"/>
      <c r="F461" s="5"/>
      <c r="G461" s="49"/>
    </row>
    <row r="462">
      <c r="A462" s="5"/>
      <c r="B462" s="5"/>
      <c r="C462" s="5"/>
      <c r="D462" s="5"/>
      <c r="E462" s="5"/>
      <c r="F462" s="5"/>
      <c r="G462" s="49"/>
    </row>
    <row r="463">
      <c r="A463" s="5"/>
      <c r="B463" s="5"/>
      <c r="C463" s="5"/>
      <c r="D463" s="5"/>
      <c r="E463" s="5"/>
      <c r="F463" s="5"/>
      <c r="G463" s="49"/>
    </row>
    <row r="464">
      <c r="A464" s="5"/>
      <c r="B464" s="5"/>
      <c r="C464" s="5"/>
      <c r="D464" s="5"/>
      <c r="E464" s="5"/>
      <c r="F464" s="5"/>
      <c r="G464" s="49"/>
    </row>
    <row r="465">
      <c r="A465" s="5"/>
      <c r="B465" s="5"/>
      <c r="C465" s="5"/>
      <c r="D465" s="5"/>
      <c r="E465" s="5"/>
      <c r="F465" s="5"/>
      <c r="G465" s="49"/>
    </row>
    <row r="466">
      <c r="A466" s="5"/>
      <c r="B466" s="5"/>
      <c r="C466" s="5"/>
      <c r="D466" s="5"/>
      <c r="E466" s="5"/>
      <c r="F466" s="5"/>
      <c r="G466" s="49"/>
    </row>
    <row r="467">
      <c r="A467" s="5"/>
      <c r="B467" s="5"/>
      <c r="C467" s="5"/>
      <c r="D467" s="5"/>
      <c r="E467" s="5"/>
      <c r="F467" s="5"/>
      <c r="G467" s="49"/>
    </row>
    <row r="468">
      <c r="A468" s="5"/>
      <c r="B468" s="5"/>
      <c r="C468" s="5"/>
      <c r="D468" s="5"/>
      <c r="E468" s="5"/>
      <c r="F468" s="5"/>
      <c r="G468" s="49"/>
    </row>
    <row r="469">
      <c r="A469" s="5"/>
      <c r="B469" s="5"/>
      <c r="C469" s="5"/>
      <c r="D469" s="5"/>
      <c r="E469" s="5"/>
      <c r="F469" s="5"/>
      <c r="G469" s="49"/>
    </row>
    <row r="470">
      <c r="A470" s="5"/>
      <c r="B470" s="5"/>
      <c r="C470" s="5"/>
      <c r="D470" s="5"/>
      <c r="E470" s="5"/>
      <c r="F470" s="5"/>
      <c r="G470" s="49"/>
    </row>
    <row r="471">
      <c r="A471" s="5"/>
      <c r="B471" s="5"/>
      <c r="C471" s="5"/>
      <c r="D471" s="5"/>
      <c r="E471" s="5"/>
      <c r="F471" s="5"/>
      <c r="G471" s="49"/>
    </row>
    <row r="472">
      <c r="A472" s="5"/>
      <c r="B472" s="5"/>
      <c r="C472" s="5"/>
      <c r="D472" s="5"/>
      <c r="E472" s="5"/>
      <c r="F472" s="5"/>
      <c r="G472" s="49"/>
    </row>
    <row r="473">
      <c r="A473" s="5"/>
      <c r="B473" s="5"/>
      <c r="C473" s="5"/>
      <c r="D473" s="5"/>
      <c r="E473" s="5"/>
      <c r="F473" s="5"/>
      <c r="G473" s="49"/>
    </row>
    <row r="474">
      <c r="A474" s="5"/>
      <c r="B474" s="5"/>
      <c r="C474" s="5"/>
      <c r="D474" s="5"/>
      <c r="E474" s="5"/>
      <c r="F474" s="5"/>
      <c r="G474" s="49"/>
    </row>
    <row r="475">
      <c r="A475" s="5"/>
      <c r="B475" s="5"/>
      <c r="C475" s="5"/>
      <c r="D475" s="5"/>
      <c r="E475" s="5"/>
      <c r="F475" s="5"/>
      <c r="G475" s="49"/>
    </row>
    <row r="476">
      <c r="A476" s="5"/>
      <c r="B476" s="5"/>
      <c r="C476" s="5"/>
      <c r="D476" s="5"/>
      <c r="E476" s="5"/>
      <c r="F476" s="5"/>
      <c r="G476" s="49"/>
    </row>
    <row r="477">
      <c r="A477" s="5"/>
      <c r="B477" s="5"/>
      <c r="C477" s="5"/>
      <c r="D477" s="5"/>
      <c r="E477" s="5"/>
      <c r="F477" s="5"/>
      <c r="G477" s="49"/>
    </row>
    <row r="478">
      <c r="A478" s="5"/>
      <c r="B478" s="5"/>
      <c r="C478" s="5"/>
      <c r="D478" s="5"/>
      <c r="E478" s="5"/>
      <c r="F478" s="5"/>
      <c r="G478" s="49"/>
    </row>
    <row r="479">
      <c r="A479" s="5"/>
      <c r="B479" s="5"/>
      <c r="C479" s="5"/>
      <c r="D479" s="5"/>
      <c r="E479" s="5"/>
      <c r="F479" s="5"/>
      <c r="G479" s="49"/>
    </row>
    <row r="480">
      <c r="A480" s="5"/>
      <c r="B480" s="5"/>
      <c r="C480" s="5"/>
      <c r="D480" s="5"/>
      <c r="E480" s="5"/>
      <c r="F480" s="5"/>
      <c r="G480" s="49"/>
    </row>
    <row r="481">
      <c r="A481" s="5"/>
      <c r="B481" s="5"/>
      <c r="C481" s="5"/>
      <c r="D481" s="5"/>
      <c r="E481" s="5"/>
      <c r="F481" s="5"/>
      <c r="G481" s="49"/>
    </row>
    <row r="482">
      <c r="A482" s="5"/>
      <c r="B482" s="5"/>
      <c r="C482" s="5"/>
      <c r="D482" s="5"/>
      <c r="E482" s="5"/>
      <c r="F482" s="5"/>
      <c r="G482" s="49"/>
    </row>
    <row r="483">
      <c r="A483" s="5"/>
      <c r="B483" s="5"/>
      <c r="C483" s="5"/>
      <c r="D483" s="5"/>
      <c r="E483" s="5"/>
      <c r="F483" s="5"/>
      <c r="G483" s="49"/>
    </row>
    <row r="484">
      <c r="A484" s="5"/>
      <c r="B484" s="5"/>
      <c r="C484" s="5"/>
      <c r="D484" s="5"/>
      <c r="E484" s="5"/>
      <c r="F484" s="5"/>
      <c r="G484" s="49"/>
    </row>
    <row r="485">
      <c r="A485" s="5"/>
      <c r="B485" s="5"/>
      <c r="C485" s="5"/>
      <c r="D485" s="5"/>
      <c r="E485" s="5"/>
      <c r="F485" s="5"/>
      <c r="G485" s="49"/>
    </row>
    <row r="486">
      <c r="A486" s="5"/>
      <c r="B486" s="5"/>
      <c r="C486" s="5"/>
      <c r="D486" s="5"/>
      <c r="E486" s="5"/>
      <c r="F486" s="5"/>
      <c r="G486" s="49"/>
    </row>
    <row r="487">
      <c r="A487" s="5"/>
      <c r="B487" s="5"/>
      <c r="C487" s="5"/>
      <c r="D487" s="5"/>
      <c r="E487" s="5"/>
      <c r="F487" s="5"/>
      <c r="G487" s="49"/>
    </row>
    <row r="488">
      <c r="A488" s="5"/>
      <c r="B488" s="5"/>
      <c r="C488" s="5"/>
      <c r="D488" s="5"/>
      <c r="E488" s="5"/>
      <c r="F488" s="5"/>
      <c r="G488" s="49"/>
    </row>
    <row r="489">
      <c r="A489" s="5"/>
      <c r="B489" s="5"/>
      <c r="C489" s="5"/>
      <c r="D489" s="5"/>
      <c r="E489" s="5"/>
      <c r="F489" s="5"/>
      <c r="G489" s="49"/>
    </row>
    <row r="490">
      <c r="A490" s="5"/>
      <c r="B490" s="5"/>
      <c r="C490" s="5"/>
      <c r="D490" s="5"/>
      <c r="E490" s="5"/>
      <c r="F490" s="5"/>
      <c r="G490" s="49"/>
    </row>
    <row r="491">
      <c r="A491" s="5"/>
      <c r="B491" s="5"/>
      <c r="C491" s="5"/>
      <c r="D491" s="5"/>
      <c r="E491" s="5"/>
      <c r="F491" s="5"/>
      <c r="G491" s="49"/>
    </row>
    <row r="492">
      <c r="A492" s="5"/>
      <c r="B492" s="5"/>
      <c r="C492" s="5"/>
      <c r="D492" s="5"/>
      <c r="E492" s="5"/>
      <c r="F492" s="5"/>
      <c r="G492" s="49"/>
    </row>
    <row r="493">
      <c r="A493" s="5"/>
      <c r="B493" s="5"/>
      <c r="C493" s="5"/>
      <c r="D493" s="5"/>
      <c r="E493" s="5"/>
      <c r="F493" s="5"/>
      <c r="G493" s="49"/>
    </row>
    <row r="494">
      <c r="A494" s="5"/>
      <c r="B494" s="5"/>
      <c r="C494" s="5"/>
      <c r="D494" s="5"/>
      <c r="E494" s="5"/>
      <c r="F494" s="5"/>
      <c r="G494" s="49"/>
    </row>
    <row r="495">
      <c r="A495" s="5"/>
      <c r="B495" s="5"/>
      <c r="C495" s="5"/>
      <c r="D495" s="5"/>
      <c r="E495" s="5"/>
      <c r="F495" s="5"/>
      <c r="G495" s="49"/>
    </row>
    <row r="496">
      <c r="A496" s="5"/>
      <c r="B496" s="5"/>
      <c r="C496" s="5"/>
      <c r="D496" s="5"/>
      <c r="E496" s="5"/>
      <c r="F496" s="5"/>
      <c r="G496" s="49"/>
    </row>
    <row r="497">
      <c r="A497" s="5"/>
      <c r="B497" s="5"/>
      <c r="C497" s="5"/>
      <c r="D497" s="5"/>
      <c r="E497" s="5"/>
      <c r="F497" s="5"/>
      <c r="G497" s="49"/>
    </row>
    <row r="498">
      <c r="A498" s="5"/>
      <c r="B498" s="5"/>
      <c r="C498" s="5"/>
      <c r="D498" s="5"/>
      <c r="E498" s="5"/>
      <c r="F498" s="5"/>
      <c r="G498" s="49"/>
    </row>
    <row r="499">
      <c r="A499" s="5"/>
      <c r="B499" s="5"/>
      <c r="C499" s="5"/>
      <c r="D499" s="5"/>
      <c r="E499" s="5"/>
      <c r="F499" s="5"/>
      <c r="G499" s="49"/>
    </row>
    <row r="500">
      <c r="A500" s="5"/>
      <c r="B500" s="5"/>
      <c r="C500" s="5"/>
      <c r="D500" s="5"/>
      <c r="E500" s="5"/>
      <c r="F500" s="5"/>
      <c r="G500" s="49"/>
    </row>
    <row r="501">
      <c r="A501" s="5"/>
      <c r="B501" s="5"/>
      <c r="C501" s="5"/>
      <c r="D501" s="5"/>
      <c r="E501" s="5"/>
      <c r="F501" s="5"/>
      <c r="G501" s="49"/>
    </row>
    <row r="502">
      <c r="A502" s="5"/>
      <c r="B502" s="5"/>
      <c r="C502" s="5"/>
      <c r="D502" s="5"/>
      <c r="E502" s="5"/>
      <c r="F502" s="5"/>
      <c r="G502" s="49"/>
    </row>
    <row r="503">
      <c r="A503" s="5"/>
      <c r="B503" s="5"/>
      <c r="C503" s="5"/>
      <c r="D503" s="5"/>
      <c r="E503" s="5"/>
      <c r="F503" s="5"/>
      <c r="G503" s="49"/>
    </row>
    <row r="504">
      <c r="A504" s="5"/>
      <c r="B504" s="5"/>
      <c r="C504" s="5"/>
      <c r="D504" s="5"/>
      <c r="E504" s="5"/>
      <c r="F504" s="5"/>
      <c r="G504" s="49"/>
    </row>
    <row r="505">
      <c r="A505" s="5"/>
      <c r="B505" s="5"/>
      <c r="C505" s="5"/>
      <c r="D505" s="5"/>
      <c r="E505" s="5"/>
      <c r="F505" s="5"/>
      <c r="G505" s="49"/>
    </row>
    <row r="506">
      <c r="A506" s="5"/>
      <c r="B506" s="5"/>
      <c r="C506" s="5"/>
      <c r="D506" s="5"/>
      <c r="E506" s="5"/>
      <c r="F506" s="5"/>
      <c r="G506" s="49"/>
    </row>
    <row r="507">
      <c r="A507" s="5"/>
      <c r="B507" s="5"/>
      <c r="C507" s="5"/>
      <c r="D507" s="5"/>
      <c r="E507" s="5"/>
      <c r="F507" s="5"/>
      <c r="G507" s="49"/>
    </row>
    <row r="508">
      <c r="A508" s="5"/>
      <c r="B508" s="5"/>
      <c r="C508" s="5"/>
      <c r="D508" s="5"/>
      <c r="E508" s="5"/>
      <c r="F508" s="5"/>
      <c r="G508" s="49"/>
    </row>
    <row r="509">
      <c r="A509" s="5"/>
      <c r="B509" s="5"/>
      <c r="C509" s="5"/>
      <c r="D509" s="5"/>
      <c r="E509" s="5"/>
      <c r="F509" s="5"/>
      <c r="G509" s="49"/>
    </row>
    <row r="510">
      <c r="A510" s="5"/>
      <c r="B510" s="5"/>
      <c r="C510" s="5"/>
      <c r="D510" s="5"/>
      <c r="E510" s="5"/>
      <c r="F510" s="5"/>
      <c r="G510" s="49"/>
    </row>
    <row r="511">
      <c r="A511" s="5"/>
      <c r="B511" s="5"/>
      <c r="C511" s="5"/>
      <c r="D511" s="5"/>
      <c r="E511" s="5"/>
      <c r="F511" s="5"/>
      <c r="G511" s="49"/>
    </row>
    <row r="512">
      <c r="A512" s="5"/>
      <c r="B512" s="5"/>
      <c r="C512" s="5"/>
      <c r="D512" s="5"/>
      <c r="E512" s="5"/>
      <c r="F512" s="5"/>
      <c r="G512" s="49"/>
    </row>
    <row r="513">
      <c r="A513" s="5"/>
      <c r="B513" s="5"/>
      <c r="C513" s="5"/>
      <c r="D513" s="5"/>
      <c r="E513" s="5"/>
      <c r="F513" s="5"/>
      <c r="G513" s="49"/>
    </row>
    <row r="514">
      <c r="A514" s="5"/>
      <c r="B514" s="5"/>
      <c r="C514" s="5"/>
      <c r="D514" s="5"/>
      <c r="E514" s="5"/>
      <c r="F514" s="5"/>
      <c r="G514" s="49"/>
    </row>
    <row r="515">
      <c r="A515" s="5"/>
      <c r="B515" s="5"/>
      <c r="C515" s="5"/>
      <c r="D515" s="5"/>
      <c r="E515" s="5"/>
      <c r="F515" s="5"/>
      <c r="G515" s="49"/>
    </row>
    <row r="516">
      <c r="A516" s="5"/>
      <c r="B516" s="5"/>
      <c r="C516" s="5"/>
      <c r="D516" s="5"/>
      <c r="E516" s="5"/>
      <c r="F516" s="5"/>
      <c r="G516" s="49"/>
    </row>
    <row r="517">
      <c r="A517" s="5"/>
      <c r="B517" s="5"/>
      <c r="C517" s="5"/>
      <c r="D517" s="5"/>
      <c r="E517" s="5"/>
      <c r="F517" s="5"/>
      <c r="G517" s="49"/>
    </row>
    <row r="518">
      <c r="A518" s="5"/>
      <c r="B518" s="5"/>
      <c r="C518" s="5"/>
      <c r="D518" s="5"/>
      <c r="E518" s="5"/>
      <c r="F518" s="5"/>
      <c r="G518" s="49"/>
    </row>
    <row r="519">
      <c r="A519" s="5"/>
      <c r="B519" s="5"/>
      <c r="C519" s="5"/>
      <c r="D519" s="5"/>
      <c r="E519" s="5"/>
      <c r="F519" s="5"/>
      <c r="G519" s="49"/>
    </row>
    <row r="520">
      <c r="A520" s="5"/>
      <c r="B520" s="5"/>
      <c r="C520" s="5"/>
      <c r="D520" s="5"/>
      <c r="E520" s="5"/>
      <c r="F520" s="5"/>
      <c r="G520" s="49"/>
    </row>
    <row r="521">
      <c r="A521" s="5"/>
      <c r="B521" s="5"/>
      <c r="C521" s="5"/>
      <c r="D521" s="5"/>
      <c r="E521" s="5"/>
      <c r="F521" s="5"/>
      <c r="G521" s="49"/>
    </row>
    <row r="522">
      <c r="A522" s="5"/>
      <c r="B522" s="5"/>
      <c r="C522" s="5"/>
      <c r="D522" s="5"/>
      <c r="E522" s="5"/>
      <c r="F522" s="5"/>
      <c r="G522" s="49"/>
    </row>
    <row r="523">
      <c r="A523" s="5"/>
      <c r="B523" s="5"/>
      <c r="C523" s="5"/>
      <c r="D523" s="5"/>
      <c r="E523" s="5"/>
      <c r="F523" s="5"/>
      <c r="G523" s="49"/>
    </row>
    <row r="524">
      <c r="A524" s="5"/>
      <c r="B524" s="5"/>
      <c r="C524" s="5"/>
      <c r="D524" s="5"/>
      <c r="E524" s="5"/>
      <c r="F524" s="5"/>
      <c r="G524" s="49"/>
    </row>
    <row r="525">
      <c r="A525" s="5"/>
      <c r="B525" s="5"/>
      <c r="C525" s="5"/>
      <c r="D525" s="5"/>
      <c r="E525" s="5"/>
      <c r="F525" s="5"/>
      <c r="G525" s="49"/>
    </row>
    <row r="526">
      <c r="A526" s="5"/>
      <c r="B526" s="5"/>
      <c r="C526" s="5"/>
      <c r="D526" s="5"/>
      <c r="E526" s="5"/>
      <c r="F526" s="5"/>
      <c r="G526" s="49"/>
    </row>
    <row r="527">
      <c r="A527" s="5"/>
      <c r="B527" s="5"/>
      <c r="C527" s="5"/>
      <c r="D527" s="5"/>
      <c r="E527" s="5"/>
      <c r="F527" s="5"/>
      <c r="G527" s="49"/>
    </row>
    <row r="528">
      <c r="A528" s="5"/>
      <c r="B528" s="5"/>
      <c r="C528" s="5"/>
      <c r="D528" s="5"/>
      <c r="E528" s="5"/>
      <c r="F528" s="5"/>
      <c r="G528" s="49"/>
    </row>
    <row r="529">
      <c r="A529" s="5"/>
      <c r="B529" s="5"/>
      <c r="C529" s="5"/>
      <c r="D529" s="5"/>
      <c r="E529" s="5"/>
      <c r="F529" s="5"/>
      <c r="G529" s="49"/>
    </row>
    <row r="530">
      <c r="A530" s="5"/>
      <c r="B530" s="5"/>
      <c r="C530" s="5"/>
      <c r="D530" s="5"/>
      <c r="E530" s="5"/>
      <c r="F530" s="5"/>
      <c r="G530" s="49"/>
    </row>
    <row r="531">
      <c r="A531" s="5"/>
      <c r="B531" s="5"/>
      <c r="C531" s="5"/>
      <c r="D531" s="5"/>
      <c r="E531" s="5"/>
      <c r="F531" s="5"/>
      <c r="G531" s="49"/>
    </row>
    <row r="532">
      <c r="A532" s="5"/>
      <c r="B532" s="5"/>
      <c r="C532" s="5"/>
      <c r="D532" s="5"/>
      <c r="E532" s="5"/>
      <c r="F532" s="5"/>
      <c r="G532" s="49"/>
    </row>
    <row r="533">
      <c r="A533" s="5"/>
      <c r="B533" s="5"/>
      <c r="C533" s="5"/>
      <c r="D533" s="5"/>
      <c r="E533" s="5"/>
      <c r="F533" s="5"/>
      <c r="G533" s="49"/>
    </row>
    <row r="534">
      <c r="A534" s="5"/>
      <c r="B534" s="5"/>
      <c r="C534" s="5"/>
      <c r="D534" s="5"/>
      <c r="E534" s="5"/>
      <c r="F534" s="5"/>
      <c r="G534" s="49"/>
    </row>
    <row r="535">
      <c r="A535" s="5"/>
      <c r="B535" s="5"/>
      <c r="C535" s="5"/>
      <c r="D535" s="5"/>
      <c r="E535" s="5"/>
      <c r="F535" s="5"/>
      <c r="G535" s="49"/>
    </row>
    <row r="536">
      <c r="A536" s="5"/>
      <c r="B536" s="5"/>
      <c r="C536" s="5"/>
      <c r="D536" s="5"/>
      <c r="E536" s="5"/>
      <c r="F536" s="5"/>
      <c r="G536" s="49"/>
    </row>
    <row r="537">
      <c r="A537" s="5"/>
      <c r="B537" s="5"/>
      <c r="C537" s="5"/>
      <c r="D537" s="5"/>
      <c r="E537" s="5"/>
      <c r="F537" s="5"/>
      <c r="G537" s="49"/>
    </row>
    <row r="538">
      <c r="A538" s="5"/>
      <c r="B538" s="5"/>
      <c r="C538" s="5"/>
      <c r="D538" s="5"/>
      <c r="E538" s="5"/>
      <c r="F538" s="5"/>
      <c r="G538" s="49"/>
    </row>
    <row r="539">
      <c r="A539" s="5"/>
      <c r="B539" s="5"/>
      <c r="C539" s="5"/>
      <c r="D539" s="5"/>
      <c r="E539" s="5"/>
      <c r="F539" s="5"/>
      <c r="G539" s="49"/>
    </row>
    <row r="540">
      <c r="A540" s="5"/>
      <c r="B540" s="5"/>
      <c r="C540" s="5"/>
      <c r="D540" s="5"/>
      <c r="E540" s="5"/>
      <c r="F540" s="5"/>
      <c r="G540" s="49"/>
    </row>
    <row r="541">
      <c r="A541" s="5"/>
      <c r="B541" s="5"/>
      <c r="C541" s="5"/>
      <c r="D541" s="5"/>
      <c r="E541" s="5"/>
      <c r="F541" s="5"/>
      <c r="G541" s="49"/>
    </row>
    <row r="542">
      <c r="A542" s="5"/>
      <c r="B542" s="5"/>
      <c r="C542" s="5"/>
      <c r="D542" s="5"/>
      <c r="E542" s="5"/>
      <c r="F542" s="5"/>
      <c r="G542" s="49"/>
    </row>
    <row r="543">
      <c r="A543" s="5"/>
      <c r="B543" s="5"/>
      <c r="C543" s="5"/>
      <c r="D543" s="5"/>
      <c r="E543" s="5"/>
      <c r="F543" s="5"/>
      <c r="G543" s="49"/>
    </row>
    <row r="544">
      <c r="A544" s="5"/>
      <c r="B544" s="5"/>
      <c r="C544" s="5"/>
      <c r="D544" s="5"/>
      <c r="E544" s="5"/>
      <c r="F544" s="5"/>
      <c r="G544" s="49"/>
    </row>
    <row r="545">
      <c r="A545" s="5"/>
      <c r="B545" s="5"/>
      <c r="C545" s="5"/>
      <c r="D545" s="5"/>
      <c r="E545" s="5"/>
      <c r="F545" s="5"/>
      <c r="G545" s="49"/>
    </row>
    <row r="546">
      <c r="A546" s="5"/>
      <c r="B546" s="5"/>
      <c r="C546" s="5"/>
      <c r="D546" s="5"/>
      <c r="E546" s="5"/>
      <c r="F546" s="5"/>
      <c r="G546" s="49"/>
    </row>
    <row r="547">
      <c r="A547" s="5"/>
      <c r="B547" s="5"/>
      <c r="C547" s="5"/>
      <c r="D547" s="5"/>
      <c r="E547" s="5"/>
      <c r="F547" s="5"/>
      <c r="G547" s="49"/>
    </row>
    <row r="548">
      <c r="A548" s="5"/>
      <c r="B548" s="5"/>
      <c r="C548" s="5"/>
      <c r="D548" s="5"/>
      <c r="E548" s="5"/>
      <c r="F548" s="5"/>
      <c r="G548" s="49"/>
    </row>
    <row r="549">
      <c r="A549" s="5"/>
      <c r="B549" s="5"/>
      <c r="C549" s="5"/>
      <c r="D549" s="5"/>
      <c r="E549" s="5"/>
      <c r="F549" s="5"/>
      <c r="G549" s="49"/>
    </row>
    <row r="550">
      <c r="A550" s="5"/>
      <c r="B550" s="5"/>
      <c r="C550" s="5"/>
      <c r="D550" s="5"/>
      <c r="E550" s="5"/>
      <c r="F550" s="5"/>
      <c r="G550" s="49"/>
    </row>
    <row r="551">
      <c r="A551" s="5"/>
      <c r="B551" s="5"/>
      <c r="C551" s="5"/>
      <c r="D551" s="5"/>
      <c r="E551" s="5"/>
      <c r="F551" s="5"/>
      <c r="G551" s="49"/>
    </row>
    <row r="552">
      <c r="A552" s="5"/>
      <c r="B552" s="5"/>
      <c r="C552" s="5"/>
      <c r="D552" s="5"/>
      <c r="E552" s="5"/>
      <c r="F552" s="5"/>
      <c r="G552" s="49"/>
    </row>
    <row r="553">
      <c r="A553" s="5"/>
      <c r="B553" s="5"/>
      <c r="C553" s="5"/>
      <c r="D553" s="5"/>
      <c r="E553" s="5"/>
      <c r="F553" s="5"/>
      <c r="G553" s="49"/>
    </row>
    <row r="554">
      <c r="A554" s="5"/>
      <c r="B554" s="5"/>
      <c r="C554" s="5"/>
      <c r="D554" s="5"/>
      <c r="E554" s="5"/>
      <c r="F554" s="5"/>
      <c r="G554" s="49"/>
    </row>
    <row r="555">
      <c r="A555" s="5"/>
      <c r="B555" s="5"/>
      <c r="C555" s="5"/>
      <c r="D555" s="5"/>
      <c r="E555" s="5"/>
      <c r="F555" s="5"/>
      <c r="G555" s="49"/>
    </row>
    <row r="556">
      <c r="A556" s="5"/>
      <c r="B556" s="5"/>
      <c r="C556" s="5"/>
      <c r="D556" s="5"/>
      <c r="E556" s="5"/>
      <c r="F556" s="5"/>
      <c r="G556" s="49"/>
    </row>
    <row r="557">
      <c r="A557" s="5"/>
      <c r="B557" s="5"/>
      <c r="C557" s="5"/>
      <c r="D557" s="5"/>
      <c r="E557" s="5"/>
      <c r="F557" s="5"/>
      <c r="G557" s="49"/>
    </row>
    <row r="558">
      <c r="A558" s="5"/>
      <c r="B558" s="5"/>
      <c r="C558" s="5"/>
      <c r="D558" s="5"/>
      <c r="E558" s="5"/>
      <c r="F558" s="5"/>
      <c r="G558" s="49"/>
    </row>
    <row r="559">
      <c r="A559" s="5"/>
      <c r="B559" s="5"/>
      <c r="C559" s="5"/>
      <c r="D559" s="5"/>
      <c r="E559" s="5"/>
      <c r="F559" s="5"/>
      <c r="G559" s="49"/>
    </row>
    <row r="560">
      <c r="A560" s="5"/>
      <c r="B560" s="5"/>
      <c r="C560" s="5"/>
      <c r="D560" s="5"/>
      <c r="E560" s="5"/>
      <c r="F560" s="5"/>
      <c r="G560" s="49"/>
    </row>
    <row r="561">
      <c r="A561" s="5"/>
      <c r="B561" s="5"/>
      <c r="C561" s="5"/>
      <c r="D561" s="5"/>
      <c r="E561" s="5"/>
      <c r="F561" s="5"/>
      <c r="G561" s="49"/>
    </row>
    <row r="562">
      <c r="A562" s="5"/>
      <c r="B562" s="5"/>
      <c r="C562" s="5"/>
      <c r="D562" s="5"/>
      <c r="E562" s="5"/>
      <c r="F562" s="5"/>
      <c r="G562" s="49"/>
    </row>
    <row r="563">
      <c r="A563" s="5"/>
      <c r="B563" s="5"/>
      <c r="C563" s="5"/>
      <c r="D563" s="5"/>
      <c r="E563" s="5"/>
      <c r="F563" s="5"/>
      <c r="G563" s="49"/>
    </row>
    <row r="564">
      <c r="A564" s="5"/>
      <c r="B564" s="5"/>
      <c r="C564" s="5"/>
      <c r="D564" s="5"/>
      <c r="E564" s="5"/>
      <c r="F564" s="5"/>
      <c r="G564" s="49"/>
    </row>
    <row r="565">
      <c r="A565" s="5"/>
      <c r="B565" s="5"/>
      <c r="C565" s="5"/>
      <c r="D565" s="5"/>
      <c r="E565" s="5"/>
      <c r="F565" s="5"/>
      <c r="G565" s="49"/>
    </row>
    <row r="566">
      <c r="A566" s="5"/>
      <c r="B566" s="5"/>
      <c r="C566" s="5"/>
      <c r="D566" s="5"/>
      <c r="E566" s="5"/>
      <c r="F566" s="5"/>
      <c r="G566" s="49"/>
    </row>
    <row r="567">
      <c r="A567" s="5"/>
      <c r="B567" s="5"/>
      <c r="C567" s="5"/>
      <c r="D567" s="5"/>
      <c r="E567" s="5"/>
      <c r="F567" s="5"/>
      <c r="G567" s="49"/>
    </row>
    <row r="568">
      <c r="A568" s="5"/>
      <c r="B568" s="5"/>
      <c r="C568" s="5"/>
      <c r="D568" s="5"/>
      <c r="E568" s="5"/>
      <c r="F568" s="5"/>
      <c r="G568" s="49"/>
    </row>
    <row r="569">
      <c r="A569" s="5"/>
      <c r="B569" s="5"/>
      <c r="C569" s="5"/>
      <c r="D569" s="5"/>
      <c r="E569" s="5"/>
      <c r="F569" s="5"/>
      <c r="G569" s="49"/>
    </row>
    <row r="570">
      <c r="A570" s="5"/>
      <c r="B570" s="5"/>
      <c r="C570" s="5"/>
      <c r="D570" s="5"/>
      <c r="E570" s="5"/>
      <c r="F570" s="5"/>
      <c r="G570" s="49"/>
    </row>
    <row r="571">
      <c r="A571" s="5"/>
      <c r="B571" s="5"/>
      <c r="C571" s="5"/>
      <c r="D571" s="5"/>
      <c r="E571" s="5"/>
      <c r="F571" s="5"/>
      <c r="G571" s="49"/>
    </row>
    <row r="572">
      <c r="A572" s="5"/>
      <c r="B572" s="5"/>
      <c r="C572" s="5"/>
      <c r="D572" s="5"/>
      <c r="E572" s="5"/>
      <c r="F572" s="5"/>
      <c r="G572" s="49"/>
    </row>
    <row r="573">
      <c r="A573" s="5"/>
      <c r="B573" s="5"/>
      <c r="C573" s="5"/>
      <c r="D573" s="5"/>
      <c r="E573" s="5"/>
      <c r="F573" s="5"/>
      <c r="G573" s="49"/>
    </row>
    <row r="574">
      <c r="A574" s="5"/>
      <c r="B574" s="5"/>
      <c r="C574" s="5"/>
      <c r="D574" s="5"/>
      <c r="E574" s="5"/>
      <c r="F574" s="5"/>
      <c r="G574" s="49"/>
    </row>
    <row r="575">
      <c r="A575" s="5"/>
      <c r="B575" s="5"/>
      <c r="C575" s="5"/>
      <c r="D575" s="5"/>
      <c r="E575" s="5"/>
      <c r="F575" s="5"/>
      <c r="G575" s="49"/>
    </row>
    <row r="576">
      <c r="A576" s="5"/>
      <c r="B576" s="5"/>
      <c r="C576" s="5"/>
      <c r="D576" s="5"/>
      <c r="E576" s="5"/>
      <c r="F576" s="5"/>
      <c r="G576" s="49"/>
    </row>
    <row r="577">
      <c r="A577" s="5"/>
      <c r="B577" s="5"/>
      <c r="C577" s="5"/>
      <c r="D577" s="5"/>
      <c r="E577" s="5"/>
      <c r="F577" s="5"/>
      <c r="G577" s="49"/>
    </row>
    <row r="578">
      <c r="A578" s="5"/>
      <c r="B578" s="5"/>
      <c r="C578" s="5"/>
      <c r="D578" s="5"/>
      <c r="E578" s="5"/>
      <c r="F578" s="5"/>
      <c r="G578" s="49"/>
    </row>
    <row r="579">
      <c r="A579" s="5"/>
      <c r="B579" s="5"/>
      <c r="C579" s="5"/>
      <c r="D579" s="5"/>
      <c r="E579" s="5"/>
      <c r="F579" s="5"/>
      <c r="G579" s="49"/>
    </row>
    <row r="580">
      <c r="A580" s="5"/>
      <c r="B580" s="5"/>
      <c r="C580" s="5"/>
      <c r="D580" s="5"/>
      <c r="E580" s="5"/>
      <c r="F580" s="5"/>
      <c r="G580" s="49"/>
    </row>
    <row r="581">
      <c r="A581" s="5"/>
      <c r="B581" s="5"/>
      <c r="C581" s="5"/>
      <c r="D581" s="5"/>
      <c r="E581" s="5"/>
      <c r="F581" s="5"/>
      <c r="G581" s="49"/>
    </row>
    <row r="582">
      <c r="A582" s="5"/>
      <c r="B582" s="5"/>
      <c r="C582" s="5"/>
      <c r="D582" s="5"/>
      <c r="E582" s="5"/>
      <c r="F582" s="5"/>
      <c r="G582" s="49"/>
    </row>
    <row r="583">
      <c r="A583" s="5"/>
      <c r="B583" s="5"/>
      <c r="C583" s="5"/>
      <c r="D583" s="5"/>
      <c r="E583" s="5"/>
      <c r="F583" s="5"/>
      <c r="G583" s="49"/>
    </row>
    <row r="584">
      <c r="A584" s="5"/>
      <c r="B584" s="5"/>
      <c r="C584" s="5"/>
      <c r="D584" s="5"/>
      <c r="E584" s="5"/>
      <c r="F584" s="5"/>
      <c r="G584" s="49"/>
    </row>
    <row r="585">
      <c r="A585" s="5"/>
      <c r="B585" s="5"/>
      <c r="C585" s="5"/>
      <c r="D585" s="5"/>
      <c r="E585" s="5"/>
      <c r="F585" s="5"/>
      <c r="G585" s="49"/>
    </row>
    <row r="586">
      <c r="A586" s="5"/>
      <c r="B586" s="5"/>
      <c r="C586" s="5"/>
      <c r="D586" s="5"/>
      <c r="E586" s="5"/>
      <c r="F586" s="5"/>
      <c r="G586" s="49"/>
    </row>
    <row r="587">
      <c r="A587" s="5"/>
      <c r="B587" s="5"/>
      <c r="C587" s="5"/>
      <c r="D587" s="5"/>
      <c r="E587" s="5"/>
      <c r="F587" s="5"/>
      <c r="G587" s="49"/>
    </row>
    <row r="588">
      <c r="A588" s="5"/>
      <c r="B588" s="5"/>
      <c r="C588" s="5"/>
      <c r="D588" s="5"/>
      <c r="E588" s="5"/>
      <c r="F588" s="5"/>
      <c r="G588" s="49"/>
    </row>
    <row r="589">
      <c r="A589" s="5"/>
      <c r="B589" s="5"/>
      <c r="C589" s="5"/>
      <c r="D589" s="5"/>
      <c r="E589" s="5"/>
      <c r="F589" s="5"/>
      <c r="G589" s="49"/>
    </row>
    <row r="590">
      <c r="A590" s="5"/>
      <c r="B590" s="5"/>
      <c r="C590" s="5"/>
      <c r="D590" s="5"/>
      <c r="E590" s="5"/>
      <c r="F590" s="5"/>
      <c r="G590" s="49"/>
    </row>
    <row r="591">
      <c r="A591" s="5"/>
      <c r="B591" s="5"/>
      <c r="C591" s="5"/>
      <c r="D591" s="5"/>
      <c r="E591" s="5"/>
      <c r="F591" s="5"/>
      <c r="G591" s="49"/>
    </row>
    <row r="592">
      <c r="A592" s="5"/>
      <c r="B592" s="5"/>
      <c r="C592" s="5"/>
      <c r="D592" s="5"/>
      <c r="E592" s="5"/>
      <c r="F592" s="5"/>
      <c r="G592" s="49"/>
    </row>
    <row r="593">
      <c r="A593" s="5"/>
      <c r="B593" s="5"/>
      <c r="C593" s="5"/>
      <c r="D593" s="5"/>
      <c r="E593" s="5"/>
      <c r="F593" s="5"/>
      <c r="G593" s="49"/>
    </row>
    <row r="594">
      <c r="A594" s="5"/>
      <c r="B594" s="5"/>
      <c r="C594" s="5"/>
      <c r="D594" s="5"/>
      <c r="E594" s="5"/>
      <c r="F594" s="5"/>
      <c r="G594" s="49"/>
    </row>
    <row r="595">
      <c r="A595" s="5"/>
      <c r="B595" s="5"/>
      <c r="C595" s="5"/>
      <c r="D595" s="5"/>
      <c r="E595" s="5"/>
      <c r="F595" s="5"/>
      <c r="G595" s="49"/>
    </row>
    <row r="596">
      <c r="A596" s="5"/>
      <c r="B596" s="5"/>
      <c r="C596" s="5"/>
      <c r="D596" s="5"/>
      <c r="E596" s="5"/>
      <c r="F596" s="5"/>
      <c r="G596" s="49"/>
    </row>
    <row r="597">
      <c r="A597" s="5"/>
      <c r="B597" s="5"/>
      <c r="C597" s="5"/>
      <c r="D597" s="5"/>
      <c r="E597" s="5"/>
      <c r="F597" s="5"/>
      <c r="G597" s="49"/>
    </row>
    <row r="598">
      <c r="A598" s="5"/>
      <c r="B598" s="5"/>
      <c r="C598" s="5"/>
      <c r="D598" s="5"/>
      <c r="E598" s="5"/>
      <c r="F598" s="5"/>
      <c r="G598" s="49"/>
    </row>
    <row r="599">
      <c r="A599" s="5"/>
      <c r="B599" s="5"/>
      <c r="C599" s="5"/>
      <c r="D599" s="5"/>
      <c r="E599" s="5"/>
      <c r="F599" s="5"/>
      <c r="G599" s="49"/>
    </row>
    <row r="600">
      <c r="A600" s="5"/>
      <c r="B600" s="5"/>
      <c r="C600" s="5"/>
      <c r="D600" s="5"/>
      <c r="E600" s="5"/>
      <c r="F600" s="5"/>
      <c r="G600" s="49"/>
    </row>
    <row r="601">
      <c r="A601" s="5"/>
      <c r="B601" s="5"/>
      <c r="C601" s="5"/>
      <c r="D601" s="5"/>
      <c r="E601" s="5"/>
      <c r="F601" s="5"/>
      <c r="G601" s="49"/>
    </row>
    <row r="602">
      <c r="A602" s="5"/>
      <c r="B602" s="5"/>
      <c r="C602" s="5"/>
      <c r="D602" s="5"/>
      <c r="E602" s="5"/>
      <c r="F602" s="5"/>
      <c r="G602" s="49"/>
    </row>
    <row r="603">
      <c r="A603" s="5"/>
      <c r="B603" s="5"/>
      <c r="C603" s="5"/>
      <c r="D603" s="5"/>
      <c r="E603" s="5"/>
      <c r="F603" s="5"/>
      <c r="G603" s="49"/>
    </row>
    <row r="604">
      <c r="A604" s="5"/>
      <c r="B604" s="5"/>
      <c r="C604" s="5"/>
      <c r="D604" s="5"/>
      <c r="E604" s="5"/>
      <c r="F604" s="5"/>
      <c r="G604" s="49"/>
    </row>
    <row r="605">
      <c r="A605" s="5"/>
      <c r="B605" s="5"/>
      <c r="C605" s="5"/>
      <c r="D605" s="5"/>
      <c r="E605" s="5"/>
      <c r="F605" s="5"/>
      <c r="G605" s="49"/>
    </row>
    <row r="606">
      <c r="A606" s="5"/>
      <c r="B606" s="5"/>
      <c r="C606" s="5"/>
      <c r="D606" s="5"/>
      <c r="E606" s="5"/>
      <c r="F606" s="5"/>
      <c r="G606" s="49"/>
    </row>
    <row r="607">
      <c r="A607" s="5"/>
      <c r="B607" s="5"/>
      <c r="C607" s="5"/>
      <c r="D607" s="5"/>
      <c r="E607" s="5"/>
      <c r="F607" s="5"/>
      <c r="G607" s="49"/>
    </row>
    <row r="608">
      <c r="A608" s="5"/>
      <c r="B608" s="5"/>
      <c r="C608" s="5"/>
      <c r="D608" s="5"/>
      <c r="E608" s="5"/>
      <c r="F608" s="5"/>
      <c r="G608" s="49"/>
    </row>
    <row r="609">
      <c r="A609" s="5"/>
      <c r="B609" s="5"/>
      <c r="C609" s="5"/>
      <c r="D609" s="5"/>
      <c r="E609" s="5"/>
      <c r="F609" s="5"/>
      <c r="G609" s="49"/>
    </row>
    <row r="610">
      <c r="A610" s="5"/>
      <c r="B610" s="5"/>
      <c r="C610" s="5"/>
      <c r="D610" s="5"/>
      <c r="E610" s="5"/>
      <c r="F610" s="5"/>
      <c r="G610" s="49"/>
    </row>
    <row r="611">
      <c r="A611" s="5"/>
      <c r="B611" s="5"/>
      <c r="C611" s="5"/>
      <c r="D611" s="5"/>
      <c r="E611" s="5"/>
      <c r="F611" s="5"/>
      <c r="G611" s="49"/>
    </row>
    <row r="612">
      <c r="A612" s="5"/>
      <c r="B612" s="5"/>
      <c r="C612" s="5"/>
      <c r="D612" s="5"/>
      <c r="E612" s="5"/>
      <c r="F612" s="5"/>
      <c r="G612" s="49"/>
    </row>
    <row r="613">
      <c r="A613" s="5"/>
      <c r="B613" s="5"/>
      <c r="C613" s="5"/>
      <c r="D613" s="5"/>
      <c r="E613" s="5"/>
      <c r="F613" s="5"/>
      <c r="G613" s="49"/>
    </row>
    <row r="614">
      <c r="A614" s="5"/>
      <c r="B614" s="5"/>
      <c r="C614" s="5"/>
      <c r="D614" s="5"/>
      <c r="E614" s="5"/>
      <c r="F614" s="5"/>
      <c r="G614" s="49"/>
    </row>
    <row r="615">
      <c r="A615" s="5"/>
      <c r="B615" s="5"/>
      <c r="C615" s="5"/>
      <c r="D615" s="5"/>
      <c r="E615" s="5"/>
      <c r="F615" s="5"/>
      <c r="G615" s="49"/>
    </row>
    <row r="616">
      <c r="A616" s="5"/>
      <c r="B616" s="5"/>
      <c r="C616" s="5"/>
      <c r="D616" s="5"/>
      <c r="E616" s="5"/>
      <c r="F616" s="5"/>
      <c r="G616" s="49"/>
    </row>
    <row r="617">
      <c r="A617" s="5"/>
      <c r="B617" s="5"/>
      <c r="C617" s="5"/>
      <c r="D617" s="5"/>
      <c r="E617" s="5"/>
      <c r="F617" s="5"/>
      <c r="G617" s="49"/>
    </row>
    <row r="618">
      <c r="A618" s="5"/>
      <c r="B618" s="5"/>
      <c r="C618" s="5"/>
      <c r="D618" s="5"/>
      <c r="E618" s="5"/>
      <c r="F618" s="5"/>
      <c r="G618" s="49"/>
    </row>
    <row r="619">
      <c r="A619" s="5"/>
      <c r="B619" s="5"/>
      <c r="C619" s="5"/>
      <c r="D619" s="5"/>
      <c r="E619" s="5"/>
      <c r="F619" s="5"/>
      <c r="G619" s="49"/>
    </row>
    <row r="620">
      <c r="A620" s="5"/>
      <c r="B620" s="5"/>
      <c r="C620" s="5"/>
      <c r="D620" s="5"/>
      <c r="E620" s="5"/>
      <c r="F620" s="5"/>
      <c r="G620" s="49"/>
    </row>
    <row r="621">
      <c r="A621" s="5"/>
      <c r="B621" s="5"/>
      <c r="C621" s="5"/>
      <c r="D621" s="5"/>
      <c r="E621" s="5"/>
      <c r="F621" s="5"/>
      <c r="G621" s="49"/>
    </row>
    <row r="622">
      <c r="A622" s="5"/>
      <c r="B622" s="5"/>
      <c r="C622" s="5"/>
      <c r="D622" s="5"/>
      <c r="E622" s="5"/>
      <c r="F622" s="5"/>
      <c r="G622" s="49"/>
    </row>
    <row r="623">
      <c r="A623" s="5"/>
      <c r="B623" s="5"/>
      <c r="C623" s="5"/>
      <c r="D623" s="5"/>
      <c r="E623" s="5"/>
      <c r="F623" s="5"/>
      <c r="G623" s="49"/>
    </row>
    <row r="624">
      <c r="A624" s="5"/>
      <c r="B624" s="5"/>
      <c r="C624" s="5"/>
      <c r="D624" s="5"/>
      <c r="E624" s="5"/>
      <c r="F624" s="5"/>
      <c r="G624" s="49"/>
    </row>
    <row r="625">
      <c r="A625" s="5"/>
      <c r="B625" s="5"/>
      <c r="C625" s="5"/>
      <c r="D625" s="5"/>
      <c r="E625" s="5"/>
      <c r="F625" s="5"/>
      <c r="G625" s="49"/>
    </row>
    <row r="626">
      <c r="A626" s="5"/>
      <c r="B626" s="5"/>
      <c r="C626" s="5"/>
      <c r="D626" s="5"/>
      <c r="E626" s="5"/>
      <c r="F626" s="5"/>
      <c r="G626" s="49"/>
    </row>
    <row r="627">
      <c r="A627" s="5"/>
      <c r="B627" s="5"/>
      <c r="C627" s="5"/>
      <c r="D627" s="5"/>
      <c r="E627" s="5"/>
      <c r="F627" s="5"/>
      <c r="G627" s="49"/>
    </row>
    <row r="628">
      <c r="A628" s="5"/>
      <c r="B628" s="5"/>
      <c r="C628" s="5"/>
      <c r="D628" s="5"/>
      <c r="E628" s="5"/>
      <c r="F628" s="5"/>
      <c r="G628" s="49"/>
    </row>
    <row r="629">
      <c r="A629" s="5"/>
      <c r="B629" s="5"/>
      <c r="C629" s="5"/>
      <c r="D629" s="5"/>
      <c r="E629" s="5"/>
      <c r="F629" s="5"/>
      <c r="G629" s="49"/>
    </row>
    <row r="630">
      <c r="A630" s="5"/>
      <c r="B630" s="5"/>
      <c r="C630" s="5"/>
      <c r="D630" s="5"/>
      <c r="E630" s="5"/>
      <c r="F630" s="5"/>
      <c r="G630" s="49"/>
    </row>
    <row r="631">
      <c r="A631" s="5"/>
      <c r="B631" s="5"/>
      <c r="C631" s="5"/>
      <c r="D631" s="5"/>
      <c r="E631" s="5"/>
      <c r="F631" s="5"/>
      <c r="G631" s="49"/>
    </row>
    <row r="632">
      <c r="A632" s="5"/>
      <c r="B632" s="5"/>
      <c r="C632" s="5"/>
      <c r="D632" s="5"/>
      <c r="E632" s="5"/>
      <c r="F632" s="5"/>
      <c r="G632" s="49"/>
    </row>
    <row r="633">
      <c r="A633" s="5"/>
      <c r="B633" s="5"/>
      <c r="C633" s="5"/>
      <c r="D633" s="5"/>
      <c r="E633" s="5"/>
      <c r="F633" s="5"/>
      <c r="G633" s="49"/>
    </row>
    <row r="634">
      <c r="A634" s="5"/>
      <c r="B634" s="5"/>
      <c r="C634" s="5"/>
      <c r="D634" s="5"/>
      <c r="E634" s="5"/>
      <c r="F634" s="5"/>
      <c r="G634" s="49"/>
    </row>
    <row r="635">
      <c r="A635" s="5"/>
      <c r="B635" s="5"/>
      <c r="C635" s="5"/>
      <c r="D635" s="5"/>
      <c r="E635" s="5"/>
      <c r="F635" s="5"/>
      <c r="G635" s="49"/>
    </row>
    <row r="636">
      <c r="A636" s="5"/>
      <c r="B636" s="5"/>
      <c r="C636" s="5"/>
      <c r="D636" s="5"/>
      <c r="E636" s="5"/>
      <c r="F636" s="5"/>
      <c r="G636" s="49"/>
    </row>
    <row r="637">
      <c r="A637" s="5"/>
      <c r="B637" s="5"/>
      <c r="C637" s="5"/>
      <c r="D637" s="5"/>
      <c r="E637" s="5"/>
      <c r="F637" s="5"/>
      <c r="G637" s="49"/>
    </row>
    <row r="638">
      <c r="A638" s="5"/>
      <c r="B638" s="5"/>
      <c r="C638" s="5"/>
      <c r="D638" s="5"/>
      <c r="E638" s="5"/>
      <c r="F638" s="5"/>
      <c r="G638" s="49"/>
    </row>
    <row r="639">
      <c r="A639" s="5"/>
      <c r="B639" s="5"/>
      <c r="C639" s="5"/>
      <c r="D639" s="5"/>
      <c r="E639" s="5"/>
      <c r="F639" s="5"/>
      <c r="G639" s="49"/>
    </row>
    <row r="640">
      <c r="A640" s="5"/>
      <c r="B640" s="5"/>
      <c r="C640" s="5"/>
      <c r="D640" s="5"/>
      <c r="E640" s="5"/>
      <c r="F640" s="5"/>
      <c r="G640" s="49"/>
    </row>
    <row r="641">
      <c r="A641" s="5"/>
      <c r="B641" s="5"/>
      <c r="C641" s="5"/>
      <c r="D641" s="5"/>
      <c r="E641" s="5"/>
      <c r="F641" s="5"/>
      <c r="G641" s="49"/>
    </row>
    <row r="642">
      <c r="A642" s="5"/>
      <c r="B642" s="5"/>
      <c r="C642" s="5"/>
      <c r="D642" s="5"/>
      <c r="E642" s="5"/>
      <c r="F642" s="5"/>
      <c r="G642" s="49"/>
    </row>
    <row r="643">
      <c r="A643" s="5"/>
      <c r="B643" s="5"/>
      <c r="C643" s="5"/>
      <c r="D643" s="5"/>
      <c r="E643" s="5"/>
      <c r="F643" s="5"/>
      <c r="G643" s="49"/>
    </row>
    <row r="644">
      <c r="A644" s="5"/>
      <c r="B644" s="5"/>
      <c r="C644" s="5"/>
      <c r="D644" s="5"/>
      <c r="E644" s="5"/>
      <c r="F644" s="5"/>
      <c r="G644" s="49"/>
    </row>
    <row r="645">
      <c r="A645" s="5"/>
      <c r="B645" s="5"/>
      <c r="C645" s="5"/>
      <c r="D645" s="5"/>
      <c r="E645" s="5"/>
      <c r="F645" s="5"/>
      <c r="G645" s="49"/>
    </row>
    <row r="646">
      <c r="A646" s="5"/>
      <c r="B646" s="5"/>
      <c r="C646" s="5"/>
      <c r="D646" s="5"/>
      <c r="E646" s="5"/>
      <c r="F646" s="5"/>
      <c r="G646" s="49"/>
    </row>
    <row r="647">
      <c r="A647" s="5"/>
      <c r="B647" s="5"/>
      <c r="C647" s="5"/>
      <c r="D647" s="5"/>
      <c r="E647" s="5"/>
      <c r="F647" s="5"/>
      <c r="G647" s="49"/>
    </row>
    <row r="648">
      <c r="A648" s="5"/>
      <c r="B648" s="5"/>
      <c r="C648" s="5"/>
      <c r="D648" s="5"/>
      <c r="E648" s="5"/>
      <c r="F648" s="5"/>
      <c r="G648" s="49"/>
    </row>
    <row r="649">
      <c r="A649" s="5"/>
      <c r="B649" s="5"/>
      <c r="C649" s="5"/>
      <c r="D649" s="5"/>
      <c r="E649" s="5"/>
      <c r="F649" s="5"/>
      <c r="G649" s="49"/>
    </row>
    <row r="650">
      <c r="A650" s="5"/>
      <c r="B650" s="5"/>
      <c r="C650" s="5"/>
      <c r="D650" s="5"/>
      <c r="E650" s="5"/>
      <c r="F650" s="5"/>
      <c r="G650" s="49"/>
    </row>
    <row r="651">
      <c r="A651" s="5"/>
      <c r="B651" s="5"/>
      <c r="C651" s="5"/>
      <c r="D651" s="5"/>
      <c r="E651" s="5"/>
      <c r="F651" s="5"/>
      <c r="G651" s="49"/>
    </row>
    <row r="652">
      <c r="A652" s="5"/>
      <c r="B652" s="5"/>
      <c r="C652" s="5"/>
      <c r="D652" s="5"/>
      <c r="E652" s="5"/>
      <c r="F652" s="5"/>
      <c r="G652" s="49"/>
    </row>
    <row r="653">
      <c r="A653" s="5"/>
      <c r="B653" s="5"/>
      <c r="C653" s="5"/>
      <c r="D653" s="5"/>
      <c r="E653" s="5"/>
      <c r="F653" s="5"/>
      <c r="G653" s="49"/>
    </row>
    <row r="654">
      <c r="A654" s="5"/>
      <c r="B654" s="5"/>
      <c r="C654" s="5"/>
      <c r="D654" s="5"/>
      <c r="E654" s="5"/>
      <c r="F654" s="5"/>
      <c r="G654" s="49"/>
    </row>
    <row r="655">
      <c r="A655" s="5"/>
      <c r="B655" s="5"/>
      <c r="C655" s="5"/>
      <c r="D655" s="5"/>
      <c r="E655" s="5"/>
      <c r="F655" s="5"/>
      <c r="G655" s="49"/>
    </row>
    <row r="656">
      <c r="A656" s="5"/>
      <c r="B656" s="5"/>
      <c r="C656" s="5"/>
      <c r="D656" s="5"/>
      <c r="E656" s="5"/>
      <c r="F656" s="5"/>
      <c r="G656" s="49"/>
    </row>
    <row r="657">
      <c r="A657" s="5"/>
      <c r="B657" s="5"/>
      <c r="C657" s="5"/>
      <c r="D657" s="5"/>
      <c r="E657" s="5"/>
      <c r="F657" s="5"/>
      <c r="G657" s="49"/>
    </row>
    <row r="658">
      <c r="A658" s="5"/>
      <c r="B658" s="5"/>
      <c r="C658" s="5"/>
      <c r="D658" s="5"/>
      <c r="E658" s="5"/>
      <c r="F658" s="5"/>
      <c r="G658" s="49"/>
    </row>
    <row r="659">
      <c r="A659" s="5"/>
      <c r="B659" s="5"/>
      <c r="C659" s="5"/>
      <c r="D659" s="5"/>
      <c r="E659" s="5"/>
      <c r="F659" s="5"/>
      <c r="G659" s="49"/>
    </row>
    <row r="660">
      <c r="A660" s="5"/>
      <c r="B660" s="5"/>
      <c r="C660" s="5"/>
      <c r="D660" s="5"/>
      <c r="E660" s="5"/>
      <c r="F660" s="5"/>
      <c r="G660" s="49"/>
    </row>
    <row r="661">
      <c r="A661" s="5"/>
      <c r="B661" s="5"/>
      <c r="C661" s="5"/>
      <c r="D661" s="5"/>
      <c r="E661" s="5"/>
      <c r="F661" s="5"/>
      <c r="G661" s="49"/>
    </row>
    <row r="662">
      <c r="A662" s="5"/>
      <c r="B662" s="5"/>
      <c r="C662" s="5"/>
      <c r="D662" s="5"/>
      <c r="E662" s="5"/>
      <c r="F662" s="5"/>
      <c r="G662" s="49"/>
    </row>
    <row r="663">
      <c r="A663" s="5"/>
      <c r="B663" s="5"/>
      <c r="C663" s="5"/>
      <c r="D663" s="5"/>
      <c r="E663" s="5"/>
      <c r="F663" s="5"/>
      <c r="G663" s="49"/>
    </row>
    <row r="664">
      <c r="A664" s="5"/>
      <c r="B664" s="5"/>
      <c r="C664" s="5"/>
      <c r="D664" s="5"/>
      <c r="E664" s="5"/>
      <c r="F664" s="5"/>
      <c r="G664" s="49"/>
    </row>
    <row r="665">
      <c r="A665" s="5"/>
      <c r="B665" s="5"/>
      <c r="C665" s="5"/>
      <c r="D665" s="5"/>
      <c r="E665" s="5"/>
      <c r="F665" s="5"/>
      <c r="G665" s="49"/>
    </row>
    <row r="666">
      <c r="A666" s="5"/>
      <c r="B666" s="5"/>
      <c r="C666" s="5"/>
      <c r="D666" s="5"/>
      <c r="E666" s="5"/>
      <c r="F666" s="5"/>
      <c r="G666" s="49"/>
    </row>
    <row r="667">
      <c r="A667" s="5"/>
      <c r="B667" s="5"/>
      <c r="C667" s="5"/>
      <c r="D667" s="5"/>
      <c r="E667" s="5"/>
      <c r="F667" s="5"/>
      <c r="G667" s="49"/>
    </row>
    <row r="668">
      <c r="A668" s="5"/>
      <c r="B668" s="5"/>
      <c r="C668" s="5"/>
      <c r="D668" s="5"/>
      <c r="E668" s="5"/>
      <c r="F668" s="5"/>
      <c r="G668" s="49"/>
    </row>
    <row r="669">
      <c r="A669" s="5"/>
      <c r="B669" s="5"/>
      <c r="C669" s="5"/>
      <c r="D669" s="5"/>
      <c r="E669" s="5"/>
      <c r="F669" s="5"/>
      <c r="G669" s="49"/>
    </row>
    <row r="670">
      <c r="A670" s="5"/>
      <c r="B670" s="5"/>
      <c r="C670" s="5"/>
      <c r="D670" s="5"/>
      <c r="E670" s="5"/>
      <c r="F670" s="5"/>
      <c r="G670" s="49"/>
    </row>
    <row r="671">
      <c r="A671" s="5"/>
      <c r="B671" s="5"/>
      <c r="C671" s="5"/>
      <c r="D671" s="5"/>
      <c r="E671" s="5"/>
      <c r="F671" s="5"/>
      <c r="G671" s="49"/>
    </row>
    <row r="672">
      <c r="A672" s="5"/>
      <c r="B672" s="5"/>
      <c r="C672" s="5"/>
      <c r="D672" s="5"/>
      <c r="E672" s="5"/>
      <c r="F672" s="5"/>
      <c r="G672" s="49"/>
    </row>
    <row r="673">
      <c r="A673" s="5"/>
      <c r="B673" s="5"/>
      <c r="C673" s="5"/>
      <c r="D673" s="5"/>
      <c r="E673" s="5"/>
      <c r="F673" s="5"/>
      <c r="G673" s="49"/>
    </row>
    <row r="674">
      <c r="A674" s="5"/>
      <c r="B674" s="5"/>
      <c r="C674" s="5"/>
      <c r="D674" s="5"/>
      <c r="E674" s="5"/>
      <c r="F674" s="5"/>
      <c r="G674" s="49"/>
    </row>
    <row r="675">
      <c r="A675" s="5"/>
      <c r="B675" s="5"/>
      <c r="C675" s="5"/>
      <c r="D675" s="5"/>
      <c r="E675" s="5"/>
      <c r="F675" s="5"/>
      <c r="G675" s="49"/>
    </row>
    <row r="676">
      <c r="A676" s="5"/>
      <c r="B676" s="5"/>
      <c r="C676" s="5"/>
      <c r="D676" s="5"/>
      <c r="E676" s="5"/>
      <c r="F676" s="5"/>
      <c r="G676" s="49"/>
    </row>
    <row r="677">
      <c r="A677" s="5"/>
      <c r="B677" s="5"/>
      <c r="C677" s="5"/>
      <c r="D677" s="5"/>
      <c r="E677" s="5"/>
      <c r="F677" s="5"/>
      <c r="G677" s="49"/>
    </row>
    <row r="678">
      <c r="A678" s="5"/>
      <c r="B678" s="5"/>
      <c r="C678" s="5"/>
      <c r="D678" s="5"/>
      <c r="E678" s="5"/>
      <c r="F678" s="5"/>
      <c r="G678" s="49"/>
    </row>
    <row r="679">
      <c r="A679" s="5"/>
      <c r="B679" s="5"/>
      <c r="C679" s="5"/>
      <c r="D679" s="5"/>
      <c r="E679" s="5"/>
      <c r="F679" s="5"/>
      <c r="G679" s="49"/>
    </row>
    <row r="680">
      <c r="A680" s="5"/>
      <c r="B680" s="5"/>
      <c r="C680" s="5"/>
      <c r="D680" s="5"/>
      <c r="E680" s="5"/>
      <c r="F680" s="5"/>
      <c r="G680" s="49"/>
    </row>
    <row r="681">
      <c r="A681" s="5"/>
      <c r="B681" s="5"/>
      <c r="C681" s="5"/>
      <c r="D681" s="5"/>
      <c r="E681" s="5"/>
      <c r="F681" s="5"/>
      <c r="G681" s="49"/>
    </row>
    <row r="682">
      <c r="A682" s="5"/>
      <c r="B682" s="5"/>
      <c r="C682" s="5"/>
      <c r="D682" s="5"/>
      <c r="E682" s="5"/>
      <c r="F682" s="5"/>
      <c r="G682" s="49"/>
    </row>
    <row r="683">
      <c r="A683" s="5"/>
      <c r="B683" s="5"/>
      <c r="C683" s="5"/>
      <c r="D683" s="5"/>
      <c r="E683" s="5"/>
      <c r="F683" s="5"/>
      <c r="G683" s="49"/>
    </row>
    <row r="684">
      <c r="A684" s="5"/>
      <c r="B684" s="5"/>
      <c r="C684" s="5"/>
      <c r="D684" s="5"/>
      <c r="E684" s="5"/>
      <c r="F684" s="5"/>
      <c r="G684" s="49"/>
    </row>
    <row r="685">
      <c r="A685" s="5"/>
      <c r="B685" s="5"/>
      <c r="C685" s="5"/>
      <c r="D685" s="5"/>
      <c r="E685" s="5"/>
      <c r="F685" s="5"/>
      <c r="G685" s="49"/>
    </row>
    <row r="686">
      <c r="A686" s="5"/>
      <c r="B686" s="5"/>
      <c r="C686" s="5"/>
      <c r="D686" s="5"/>
      <c r="E686" s="5"/>
      <c r="F686" s="5"/>
      <c r="G686" s="49"/>
    </row>
    <row r="687">
      <c r="A687" s="5"/>
      <c r="B687" s="5"/>
      <c r="C687" s="5"/>
      <c r="D687" s="5"/>
      <c r="E687" s="5"/>
      <c r="F687" s="5"/>
      <c r="G687" s="49"/>
    </row>
    <row r="688">
      <c r="A688" s="5"/>
      <c r="B688" s="5"/>
      <c r="C688" s="5"/>
      <c r="D688" s="5"/>
      <c r="E688" s="5"/>
      <c r="F688" s="5"/>
      <c r="G688" s="49"/>
    </row>
    <row r="689">
      <c r="A689" s="5"/>
      <c r="B689" s="5"/>
      <c r="C689" s="5"/>
      <c r="D689" s="5"/>
      <c r="E689" s="5"/>
      <c r="F689" s="5"/>
      <c r="G689" s="49"/>
    </row>
    <row r="690">
      <c r="A690" s="5"/>
      <c r="B690" s="5"/>
      <c r="C690" s="5"/>
      <c r="D690" s="5"/>
      <c r="E690" s="5"/>
      <c r="F690" s="5"/>
      <c r="G690" s="49"/>
    </row>
    <row r="691">
      <c r="A691" s="5"/>
      <c r="B691" s="5"/>
      <c r="C691" s="5"/>
      <c r="D691" s="5"/>
      <c r="E691" s="5"/>
      <c r="F691" s="5"/>
      <c r="G691" s="49"/>
    </row>
    <row r="692">
      <c r="A692" s="5"/>
      <c r="B692" s="5"/>
      <c r="C692" s="5"/>
      <c r="D692" s="5"/>
      <c r="E692" s="5"/>
      <c r="F692" s="5"/>
      <c r="G692" s="49"/>
    </row>
    <row r="693">
      <c r="A693" s="5"/>
      <c r="B693" s="5"/>
      <c r="C693" s="5"/>
      <c r="D693" s="5"/>
      <c r="E693" s="5"/>
      <c r="F693" s="5"/>
      <c r="G693" s="49"/>
    </row>
    <row r="694">
      <c r="A694" s="5"/>
      <c r="B694" s="5"/>
      <c r="C694" s="5"/>
      <c r="D694" s="5"/>
      <c r="E694" s="5"/>
      <c r="F694" s="5"/>
      <c r="G694" s="49"/>
    </row>
    <row r="695">
      <c r="A695" s="5"/>
      <c r="B695" s="5"/>
      <c r="C695" s="5"/>
      <c r="D695" s="5"/>
      <c r="E695" s="5"/>
      <c r="F695" s="5"/>
      <c r="G695" s="49"/>
    </row>
    <row r="696">
      <c r="A696" s="5"/>
      <c r="B696" s="5"/>
      <c r="C696" s="5"/>
      <c r="D696" s="5"/>
      <c r="E696" s="5"/>
      <c r="F696" s="5"/>
      <c r="G696" s="49"/>
    </row>
    <row r="697">
      <c r="A697" s="5"/>
      <c r="B697" s="5"/>
      <c r="C697" s="5"/>
      <c r="D697" s="5"/>
      <c r="E697" s="5"/>
      <c r="F697" s="5"/>
      <c r="G697" s="49"/>
    </row>
    <row r="698">
      <c r="A698" s="5"/>
      <c r="B698" s="5"/>
      <c r="C698" s="5"/>
      <c r="D698" s="5"/>
      <c r="E698" s="5"/>
      <c r="F698" s="5"/>
      <c r="G698" s="49"/>
    </row>
    <row r="699">
      <c r="A699" s="5"/>
      <c r="B699" s="5"/>
      <c r="C699" s="5"/>
      <c r="D699" s="5"/>
      <c r="E699" s="5"/>
      <c r="F699" s="5"/>
      <c r="G699" s="49"/>
    </row>
    <row r="700">
      <c r="A700" s="5"/>
      <c r="B700" s="5"/>
      <c r="C700" s="5"/>
      <c r="D700" s="5"/>
      <c r="E700" s="5"/>
      <c r="F700" s="5"/>
      <c r="G700" s="49"/>
    </row>
    <row r="701">
      <c r="A701" s="5"/>
      <c r="B701" s="5"/>
      <c r="C701" s="5"/>
      <c r="D701" s="5"/>
      <c r="E701" s="5"/>
      <c r="F701" s="5"/>
      <c r="G701" s="49"/>
    </row>
    <row r="702">
      <c r="A702" s="5"/>
      <c r="B702" s="5"/>
      <c r="C702" s="5"/>
      <c r="D702" s="5"/>
      <c r="E702" s="5"/>
      <c r="F702" s="5"/>
      <c r="G702" s="49"/>
    </row>
    <row r="703">
      <c r="A703" s="5"/>
      <c r="B703" s="5"/>
      <c r="C703" s="5"/>
      <c r="D703" s="5"/>
      <c r="E703" s="5"/>
      <c r="F703" s="5"/>
      <c r="G703" s="49"/>
    </row>
    <row r="704">
      <c r="A704" s="5"/>
      <c r="B704" s="5"/>
      <c r="C704" s="5"/>
      <c r="D704" s="5"/>
      <c r="E704" s="5"/>
      <c r="F704" s="5"/>
      <c r="G704" s="49"/>
    </row>
    <row r="705">
      <c r="A705" s="5"/>
      <c r="B705" s="5"/>
      <c r="C705" s="5"/>
      <c r="D705" s="5"/>
      <c r="E705" s="5"/>
      <c r="F705" s="5"/>
      <c r="G705" s="49"/>
    </row>
    <row r="706">
      <c r="A706" s="5"/>
      <c r="B706" s="5"/>
      <c r="C706" s="5"/>
      <c r="D706" s="5"/>
      <c r="E706" s="5"/>
      <c r="F706" s="5"/>
      <c r="G706" s="49"/>
    </row>
    <row r="707">
      <c r="A707" s="5"/>
      <c r="B707" s="5"/>
      <c r="C707" s="5"/>
      <c r="D707" s="5"/>
      <c r="E707" s="5"/>
      <c r="F707" s="5"/>
      <c r="G707" s="49"/>
    </row>
    <row r="708">
      <c r="A708" s="5"/>
      <c r="B708" s="5"/>
      <c r="C708" s="5"/>
      <c r="D708" s="5"/>
      <c r="E708" s="5"/>
      <c r="F708" s="5"/>
      <c r="G708" s="49"/>
    </row>
    <row r="709">
      <c r="A709" s="5"/>
      <c r="B709" s="5"/>
      <c r="C709" s="5"/>
      <c r="D709" s="5"/>
      <c r="E709" s="5"/>
      <c r="F709" s="5"/>
      <c r="G709" s="49"/>
    </row>
    <row r="710">
      <c r="A710" s="5"/>
      <c r="B710" s="5"/>
      <c r="C710" s="5"/>
      <c r="D710" s="5"/>
      <c r="E710" s="5"/>
      <c r="F710" s="5"/>
      <c r="G710" s="49"/>
    </row>
    <row r="711">
      <c r="A711" s="5"/>
      <c r="B711" s="5"/>
      <c r="C711" s="5"/>
      <c r="D711" s="5"/>
      <c r="E711" s="5"/>
      <c r="F711" s="5"/>
      <c r="G711" s="49"/>
    </row>
    <row r="712">
      <c r="A712" s="5"/>
      <c r="B712" s="5"/>
      <c r="C712" s="5"/>
      <c r="D712" s="5"/>
      <c r="E712" s="5"/>
      <c r="F712" s="5"/>
      <c r="G712" s="49"/>
    </row>
    <row r="713">
      <c r="A713" s="5"/>
      <c r="B713" s="5"/>
      <c r="C713" s="5"/>
      <c r="D713" s="5"/>
      <c r="E713" s="5"/>
      <c r="F713" s="5"/>
      <c r="G713" s="49"/>
    </row>
    <row r="714">
      <c r="A714" s="5"/>
      <c r="B714" s="5"/>
      <c r="C714" s="5"/>
      <c r="D714" s="5"/>
      <c r="E714" s="5"/>
      <c r="F714" s="5"/>
      <c r="G714" s="49"/>
    </row>
    <row r="715">
      <c r="A715" s="5"/>
      <c r="B715" s="5"/>
      <c r="C715" s="5"/>
      <c r="D715" s="5"/>
      <c r="E715" s="5"/>
      <c r="F715" s="5"/>
      <c r="G715" s="49"/>
    </row>
    <row r="716">
      <c r="A716" s="5"/>
      <c r="B716" s="5"/>
      <c r="C716" s="5"/>
      <c r="D716" s="5"/>
      <c r="E716" s="5"/>
      <c r="F716" s="5"/>
      <c r="G716" s="49"/>
    </row>
    <row r="717">
      <c r="A717" s="5"/>
      <c r="B717" s="5"/>
      <c r="C717" s="5"/>
      <c r="D717" s="5"/>
      <c r="E717" s="5"/>
      <c r="F717" s="5"/>
      <c r="G717" s="49"/>
    </row>
    <row r="718">
      <c r="A718" s="5"/>
      <c r="B718" s="5"/>
      <c r="C718" s="5"/>
      <c r="D718" s="5"/>
      <c r="E718" s="5"/>
      <c r="F718" s="5"/>
      <c r="G718" s="49"/>
    </row>
    <row r="719">
      <c r="A719" s="5"/>
      <c r="B719" s="5"/>
      <c r="C719" s="5"/>
      <c r="D719" s="5"/>
      <c r="E719" s="5"/>
      <c r="F719" s="5"/>
      <c r="G719" s="49"/>
    </row>
    <row r="720">
      <c r="A720" s="5"/>
      <c r="B720" s="5"/>
      <c r="C720" s="5"/>
      <c r="D720" s="5"/>
      <c r="E720" s="5"/>
      <c r="F720" s="5"/>
      <c r="G720" s="49"/>
    </row>
    <row r="721">
      <c r="A721" s="5"/>
      <c r="B721" s="5"/>
      <c r="C721" s="5"/>
      <c r="D721" s="5"/>
      <c r="E721" s="5"/>
      <c r="F721" s="5"/>
      <c r="G721" s="49"/>
    </row>
    <row r="722">
      <c r="A722" s="5"/>
      <c r="B722" s="5"/>
      <c r="C722" s="5"/>
      <c r="D722" s="5"/>
      <c r="E722" s="5"/>
      <c r="F722" s="5"/>
      <c r="G722" s="49"/>
    </row>
    <row r="723">
      <c r="A723" s="5"/>
      <c r="B723" s="5"/>
      <c r="C723" s="5"/>
      <c r="D723" s="5"/>
      <c r="E723" s="5"/>
      <c r="F723" s="5"/>
      <c r="G723" s="49"/>
    </row>
    <row r="724">
      <c r="A724" s="5"/>
      <c r="B724" s="5"/>
      <c r="C724" s="5"/>
      <c r="D724" s="5"/>
      <c r="E724" s="5"/>
      <c r="F724" s="5"/>
      <c r="G724" s="49"/>
    </row>
    <row r="725">
      <c r="A725" s="5"/>
      <c r="B725" s="5"/>
      <c r="C725" s="5"/>
      <c r="D725" s="5"/>
      <c r="E725" s="5"/>
      <c r="F725" s="5"/>
      <c r="G725" s="49"/>
    </row>
    <row r="726">
      <c r="A726" s="5"/>
      <c r="B726" s="5"/>
      <c r="C726" s="5"/>
      <c r="D726" s="5"/>
      <c r="E726" s="5"/>
      <c r="F726" s="5"/>
      <c r="G726" s="49"/>
    </row>
    <row r="727">
      <c r="A727" s="5"/>
      <c r="B727" s="5"/>
      <c r="C727" s="5"/>
      <c r="D727" s="5"/>
      <c r="E727" s="5"/>
      <c r="F727" s="5"/>
      <c r="G727" s="49"/>
    </row>
    <row r="728">
      <c r="A728" s="5"/>
      <c r="B728" s="5"/>
      <c r="C728" s="5"/>
      <c r="D728" s="5"/>
      <c r="E728" s="5"/>
      <c r="F728" s="5"/>
      <c r="G728" s="49"/>
    </row>
    <row r="729">
      <c r="A729" s="5"/>
      <c r="B729" s="5"/>
      <c r="C729" s="5"/>
      <c r="D729" s="5"/>
      <c r="E729" s="5"/>
      <c r="F729" s="5"/>
      <c r="G729" s="49"/>
    </row>
    <row r="730">
      <c r="A730" s="5"/>
      <c r="B730" s="5"/>
      <c r="C730" s="5"/>
      <c r="D730" s="5"/>
      <c r="E730" s="5"/>
      <c r="F730" s="5"/>
      <c r="G730" s="49"/>
    </row>
    <row r="731">
      <c r="A731" s="5"/>
      <c r="B731" s="5"/>
      <c r="C731" s="5"/>
      <c r="D731" s="5"/>
      <c r="E731" s="5"/>
      <c r="F731" s="5"/>
      <c r="G731" s="49"/>
    </row>
    <row r="732">
      <c r="A732" s="5"/>
      <c r="B732" s="5"/>
      <c r="C732" s="5"/>
      <c r="D732" s="5"/>
      <c r="E732" s="5"/>
      <c r="F732" s="5"/>
      <c r="G732" s="49"/>
    </row>
    <row r="733">
      <c r="A733" s="5"/>
      <c r="B733" s="5"/>
      <c r="C733" s="5"/>
      <c r="D733" s="5"/>
      <c r="E733" s="5"/>
      <c r="F733" s="5"/>
      <c r="G733" s="49"/>
    </row>
    <row r="734">
      <c r="A734" s="5"/>
      <c r="B734" s="5"/>
      <c r="C734" s="5"/>
      <c r="D734" s="5"/>
      <c r="E734" s="5"/>
      <c r="F734" s="5"/>
      <c r="G734" s="49"/>
    </row>
    <row r="735">
      <c r="A735" s="5"/>
      <c r="B735" s="5"/>
      <c r="C735" s="5"/>
      <c r="D735" s="5"/>
      <c r="E735" s="5"/>
      <c r="F735" s="5"/>
      <c r="G735" s="49"/>
    </row>
    <row r="736">
      <c r="A736" s="5"/>
      <c r="B736" s="5"/>
      <c r="C736" s="5"/>
      <c r="D736" s="5"/>
      <c r="E736" s="5"/>
      <c r="F736" s="5"/>
      <c r="G736" s="49"/>
    </row>
    <row r="737">
      <c r="A737" s="5"/>
      <c r="B737" s="5"/>
      <c r="C737" s="5"/>
      <c r="D737" s="5"/>
      <c r="E737" s="5"/>
      <c r="F737" s="5"/>
      <c r="G737" s="49"/>
    </row>
    <row r="738">
      <c r="A738" s="5"/>
      <c r="B738" s="5"/>
      <c r="C738" s="5"/>
      <c r="D738" s="5"/>
      <c r="E738" s="5"/>
      <c r="F738" s="5"/>
      <c r="G738" s="49"/>
    </row>
    <row r="739">
      <c r="A739" s="5"/>
      <c r="B739" s="5"/>
      <c r="C739" s="5"/>
      <c r="D739" s="5"/>
      <c r="E739" s="5"/>
      <c r="F739" s="5"/>
      <c r="G739" s="49"/>
    </row>
    <row r="740">
      <c r="A740" s="5"/>
      <c r="B740" s="5"/>
      <c r="C740" s="5"/>
      <c r="D740" s="5"/>
      <c r="E740" s="5"/>
      <c r="F740" s="5"/>
      <c r="G740" s="49"/>
    </row>
    <row r="741">
      <c r="A741" s="5"/>
      <c r="B741" s="5"/>
      <c r="C741" s="5"/>
      <c r="D741" s="5"/>
      <c r="E741" s="5"/>
      <c r="F741" s="5"/>
      <c r="G741" s="49"/>
    </row>
    <row r="742">
      <c r="A742" s="5"/>
      <c r="B742" s="5"/>
      <c r="C742" s="5"/>
      <c r="D742" s="5"/>
      <c r="E742" s="5"/>
      <c r="F742" s="5"/>
      <c r="G742" s="49"/>
    </row>
    <row r="743">
      <c r="A743" s="5"/>
      <c r="B743" s="5"/>
      <c r="C743" s="5"/>
      <c r="D743" s="5"/>
      <c r="E743" s="5"/>
      <c r="F743" s="5"/>
      <c r="G743" s="49"/>
    </row>
    <row r="744">
      <c r="A744" s="5"/>
      <c r="B744" s="5"/>
      <c r="C744" s="5"/>
      <c r="D744" s="5"/>
      <c r="E744" s="5"/>
      <c r="F744" s="5"/>
      <c r="G744" s="49"/>
    </row>
    <row r="745">
      <c r="A745" s="5"/>
      <c r="B745" s="5"/>
      <c r="C745" s="5"/>
      <c r="D745" s="5"/>
      <c r="E745" s="5"/>
      <c r="F745" s="5"/>
      <c r="G745" s="49"/>
    </row>
    <row r="746">
      <c r="A746" s="5"/>
      <c r="B746" s="5"/>
      <c r="C746" s="5"/>
      <c r="D746" s="5"/>
      <c r="E746" s="5"/>
      <c r="F746" s="5"/>
      <c r="G746" s="49"/>
    </row>
    <row r="747">
      <c r="A747" s="5"/>
      <c r="B747" s="5"/>
      <c r="C747" s="5"/>
      <c r="D747" s="5"/>
      <c r="E747" s="5"/>
      <c r="F747" s="5"/>
      <c r="G747" s="49"/>
    </row>
    <row r="748">
      <c r="A748" s="5"/>
      <c r="B748" s="5"/>
      <c r="C748" s="5"/>
      <c r="D748" s="5"/>
      <c r="E748" s="5"/>
      <c r="F748" s="5"/>
      <c r="G748" s="49"/>
    </row>
    <row r="749">
      <c r="A749" s="5"/>
      <c r="B749" s="5"/>
      <c r="C749" s="5"/>
      <c r="D749" s="5"/>
      <c r="E749" s="5"/>
      <c r="F749" s="5"/>
      <c r="G749" s="49"/>
    </row>
    <row r="750">
      <c r="A750" s="5"/>
      <c r="B750" s="5"/>
      <c r="C750" s="5"/>
      <c r="D750" s="5"/>
      <c r="E750" s="5"/>
      <c r="F750" s="5"/>
      <c r="G750" s="49"/>
    </row>
    <row r="751">
      <c r="A751" s="5"/>
      <c r="B751" s="5"/>
      <c r="C751" s="5"/>
      <c r="D751" s="5"/>
      <c r="E751" s="5"/>
      <c r="F751" s="5"/>
      <c r="G751" s="49"/>
    </row>
    <row r="752">
      <c r="A752" s="5"/>
      <c r="B752" s="5"/>
      <c r="C752" s="5"/>
      <c r="D752" s="5"/>
      <c r="E752" s="5"/>
      <c r="F752" s="5"/>
      <c r="G752" s="49"/>
    </row>
    <row r="753">
      <c r="A753" s="5"/>
      <c r="B753" s="5"/>
      <c r="C753" s="5"/>
      <c r="D753" s="5"/>
      <c r="E753" s="5"/>
      <c r="F753" s="5"/>
      <c r="G753" s="49"/>
    </row>
    <row r="754">
      <c r="A754" s="5"/>
      <c r="B754" s="5"/>
      <c r="C754" s="5"/>
      <c r="D754" s="5"/>
      <c r="E754" s="5"/>
      <c r="F754" s="5"/>
      <c r="G754" s="49"/>
    </row>
    <row r="755">
      <c r="A755" s="5"/>
      <c r="B755" s="5"/>
      <c r="C755" s="5"/>
      <c r="D755" s="5"/>
      <c r="E755" s="5"/>
      <c r="F755" s="5"/>
      <c r="G755" s="49"/>
    </row>
    <row r="756">
      <c r="A756" s="5"/>
      <c r="B756" s="5"/>
      <c r="C756" s="5"/>
      <c r="D756" s="5"/>
      <c r="E756" s="5"/>
      <c r="F756" s="5"/>
      <c r="G756" s="49"/>
    </row>
    <row r="757">
      <c r="A757" s="5"/>
      <c r="B757" s="5"/>
      <c r="C757" s="5"/>
      <c r="D757" s="5"/>
      <c r="E757" s="5"/>
      <c r="F757" s="5"/>
      <c r="G757" s="49"/>
    </row>
    <row r="758">
      <c r="A758" s="5"/>
      <c r="B758" s="5"/>
      <c r="C758" s="5"/>
      <c r="D758" s="5"/>
      <c r="E758" s="5"/>
      <c r="F758" s="5"/>
      <c r="G758" s="49"/>
    </row>
    <row r="759">
      <c r="A759" s="5"/>
      <c r="B759" s="5"/>
      <c r="C759" s="5"/>
      <c r="D759" s="5"/>
      <c r="E759" s="5"/>
      <c r="F759" s="5"/>
      <c r="G759" s="49"/>
    </row>
    <row r="760">
      <c r="A760" s="5"/>
      <c r="B760" s="5"/>
      <c r="C760" s="5"/>
      <c r="D760" s="5"/>
      <c r="E760" s="5"/>
      <c r="F760" s="5"/>
      <c r="G760" s="49"/>
    </row>
    <row r="761">
      <c r="A761" s="5"/>
      <c r="B761" s="5"/>
      <c r="C761" s="5"/>
      <c r="D761" s="5"/>
      <c r="E761" s="5"/>
      <c r="F761" s="5"/>
      <c r="G761" s="49"/>
    </row>
    <row r="762">
      <c r="A762" s="5"/>
      <c r="B762" s="5"/>
      <c r="C762" s="5"/>
      <c r="D762" s="5"/>
      <c r="E762" s="5"/>
      <c r="F762" s="5"/>
      <c r="G762" s="49"/>
    </row>
    <row r="763">
      <c r="A763" s="5"/>
      <c r="B763" s="5"/>
      <c r="C763" s="5"/>
      <c r="D763" s="5"/>
      <c r="E763" s="5"/>
      <c r="F763" s="5"/>
      <c r="G763" s="49"/>
    </row>
    <row r="764">
      <c r="A764" s="5"/>
      <c r="B764" s="5"/>
      <c r="C764" s="5"/>
      <c r="D764" s="5"/>
      <c r="E764" s="5"/>
      <c r="F764" s="5"/>
      <c r="G764" s="49"/>
    </row>
    <row r="765">
      <c r="A765" s="5"/>
      <c r="B765" s="5"/>
      <c r="C765" s="5"/>
      <c r="D765" s="5"/>
      <c r="E765" s="5"/>
      <c r="F765" s="5"/>
      <c r="G765" s="49"/>
    </row>
    <row r="766">
      <c r="A766" s="5"/>
      <c r="B766" s="5"/>
      <c r="C766" s="5"/>
      <c r="D766" s="5"/>
      <c r="E766" s="5"/>
      <c r="F766" s="5"/>
      <c r="G766" s="49"/>
    </row>
    <row r="767">
      <c r="A767" s="5"/>
      <c r="B767" s="5"/>
      <c r="C767" s="5"/>
      <c r="D767" s="5"/>
      <c r="E767" s="5"/>
      <c r="F767" s="5"/>
      <c r="G767" s="49"/>
    </row>
    <row r="768">
      <c r="A768" s="5"/>
      <c r="B768" s="5"/>
      <c r="C768" s="5"/>
      <c r="D768" s="5"/>
      <c r="E768" s="5"/>
      <c r="F768" s="5"/>
      <c r="G768" s="49"/>
    </row>
    <row r="769">
      <c r="A769" s="5"/>
      <c r="B769" s="5"/>
      <c r="C769" s="5"/>
      <c r="D769" s="5"/>
      <c r="E769" s="5"/>
      <c r="F769" s="5"/>
      <c r="G769" s="49"/>
    </row>
    <row r="770">
      <c r="A770" s="5"/>
      <c r="B770" s="5"/>
      <c r="C770" s="5"/>
      <c r="D770" s="5"/>
      <c r="E770" s="5"/>
      <c r="F770" s="5"/>
      <c r="G770" s="49"/>
    </row>
    <row r="771">
      <c r="A771" s="5"/>
      <c r="B771" s="5"/>
      <c r="C771" s="5"/>
      <c r="D771" s="5"/>
      <c r="E771" s="5"/>
      <c r="F771" s="5"/>
      <c r="G771" s="49"/>
    </row>
    <row r="772">
      <c r="A772" s="5"/>
      <c r="B772" s="5"/>
      <c r="C772" s="5"/>
      <c r="D772" s="5"/>
      <c r="E772" s="5"/>
      <c r="F772" s="5"/>
      <c r="G772" s="49"/>
    </row>
    <row r="773">
      <c r="A773" s="5"/>
      <c r="B773" s="5"/>
      <c r="C773" s="5"/>
      <c r="D773" s="5"/>
      <c r="E773" s="5"/>
      <c r="F773" s="5"/>
      <c r="G773" s="49"/>
    </row>
    <row r="774">
      <c r="A774" s="5"/>
      <c r="B774" s="5"/>
      <c r="C774" s="5"/>
      <c r="D774" s="5"/>
      <c r="E774" s="5"/>
      <c r="F774" s="5"/>
      <c r="G774" s="49"/>
    </row>
    <row r="775">
      <c r="A775" s="5"/>
      <c r="B775" s="5"/>
      <c r="C775" s="5"/>
      <c r="D775" s="5"/>
      <c r="E775" s="5"/>
      <c r="F775" s="5"/>
      <c r="G775" s="49"/>
    </row>
    <row r="776">
      <c r="A776" s="5"/>
      <c r="B776" s="5"/>
      <c r="C776" s="5"/>
      <c r="D776" s="5"/>
      <c r="E776" s="5"/>
      <c r="F776" s="5"/>
      <c r="G776" s="49"/>
    </row>
    <row r="777">
      <c r="A777" s="5"/>
      <c r="B777" s="5"/>
      <c r="C777" s="5"/>
      <c r="D777" s="5"/>
      <c r="E777" s="5"/>
      <c r="F777" s="5"/>
      <c r="G777" s="49"/>
    </row>
    <row r="778">
      <c r="A778" s="5"/>
      <c r="B778" s="5"/>
      <c r="C778" s="5"/>
      <c r="D778" s="5"/>
      <c r="E778" s="5"/>
      <c r="F778" s="5"/>
      <c r="G778" s="49"/>
    </row>
    <row r="779">
      <c r="A779" s="5"/>
      <c r="B779" s="5"/>
      <c r="C779" s="5"/>
      <c r="D779" s="5"/>
      <c r="E779" s="5"/>
      <c r="F779" s="5"/>
      <c r="G779" s="49"/>
    </row>
    <row r="780">
      <c r="A780" s="5"/>
      <c r="B780" s="5"/>
      <c r="C780" s="5"/>
      <c r="D780" s="5"/>
      <c r="E780" s="5"/>
      <c r="F780" s="5"/>
      <c r="G780" s="49"/>
    </row>
    <row r="781">
      <c r="A781" s="5"/>
      <c r="B781" s="5"/>
      <c r="C781" s="5"/>
      <c r="D781" s="5"/>
      <c r="E781" s="5"/>
      <c r="F781" s="5"/>
      <c r="G781" s="49"/>
    </row>
    <row r="782">
      <c r="A782" s="5"/>
      <c r="B782" s="5"/>
      <c r="C782" s="5"/>
      <c r="D782" s="5"/>
      <c r="E782" s="5"/>
      <c r="F782" s="5"/>
      <c r="G782" s="49"/>
    </row>
    <row r="783">
      <c r="A783" s="5"/>
      <c r="B783" s="5"/>
      <c r="C783" s="5"/>
      <c r="D783" s="5"/>
      <c r="E783" s="5"/>
      <c r="F783" s="5"/>
      <c r="G783" s="49"/>
    </row>
    <row r="784">
      <c r="A784" s="5"/>
      <c r="B784" s="5"/>
      <c r="C784" s="5"/>
      <c r="D784" s="5"/>
      <c r="E784" s="5"/>
      <c r="F784" s="5"/>
      <c r="G784" s="49"/>
    </row>
    <row r="785">
      <c r="A785" s="5"/>
      <c r="B785" s="5"/>
      <c r="C785" s="5"/>
      <c r="D785" s="5"/>
      <c r="E785" s="5"/>
      <c r="F785" s="5"/>
      <c r="G785" s="49"/>
    </row>
    <row r="786">
      <c r="A786" s="5"/>
      <c r="B786" s="5"/>
      <c r="C786" s="5"/>
      <c r="D786" s="5"/>
      <c r="E786" s="5"/>
      <c r="F786" s="5"/>
      <c r="G786" s="49"/>
    </row>
    <row r="787">
      <c r="A787" s="5"/>
      <c r="B787" s="5"/>
      <c r="C787" s="5"/>
      <c r="D787" s="5"/>
      <c r="E787" s="5"/>
      <c r="F787" s="5"/>
      <c r="G787" s="49"/>
    </row>
    <row r="788">
      <c r="A788" s="5"/>
      <c r="B788" s="5"/>
      <c r="C788" s="5"/>
      <c r="D788" s="5"/>
      <c r="E788" s="5"/>
      <c r="F788" s="5"/>
      <c r="G788" s="49"/>
    </row>
    <row r="789">
      <c r="A789" s="5"/>
      <c r="B789" s="5"/>
      <c r="C789" s="5"/>
      <c r="D789" s="5"/>
      <c r="E789" s="5"/>
      <c r="F789" s="5"/>
      <c r="G789" s="49"/>
    </row>
    <row r="790">
      <c r="A790" s="5"/>
      <c r="B790" s="5"/>
      <c r="C790" s="5"/>
      <c r="D790" s="5"/>
      <c r="E790" s="5"/>
      <c r="F790" s="5"/>
      <c r="G790" s="49"/>
    </row>
    <row r="791">
      <c r="A791" s="5"/>
      <c r="B791" s="5"/>
      <c r="C791" s="5"/>
      <c r="D791" s="5"/>
      <c r="E791" s="5"/>
      <c r="F791" s="5"/>
      <c r="G791" s="49"/>
    </row>
    <row r="792">
      <c r="A792" s="5"/>
      <c r="B792" s="5"/>
      <c r="C792" s="5"/>
      <c r="D792" s="5"/>
      <c r="E792" s="5"/>
      <c r="F792" s="5"/>
      <c r="G792" s="49"/>
    </row>
    <row r="793">
      <c r="A793" s="5"/>
      <c r="B793" s="5"/>
      <c r="C793" s="5"/>
      <c r="D793" s="5"/>
      <c r="E793" s="5"/>
      <c r="F793" s="5"/>
      <c r="G793" s="49"/>
    </row>
    <row r="794">
      <c r="A794" s="5"/>
      <c r="B794" s="5"/>
      <c r="C794" s="5"/>
      <c r="D794" s="5"/>
      <c r="E794" s="5"/>
      <c r="F794" s="5"/>
      <c r="G794" s="49"/>
    </row>
    <row r="795">
      <c r="A795" s="5"/>
      <c r="B795" s="5"/>
      <c r="C795" s="5"/>
      <c r="D795" s="5"/>
      <c r="E795" s="5"/>
      <c r="F795" s="5"/>
      <c r="G795" s="49"/>
    </row>
    <row r="796">
      <c r="A796" s="5"/>
      <c r="B796" s="5"/>
      <c r="C796" s="5"/>
      <c r="D796" s="5"/>
      <c r="E796" s="5"/>
      <c r="F796" s="5"/>
      <c r="G796" s="49"/>
    </row>
    <row r="797">
      <c r="A797" s="5"/>
      <c r="B797" s="5"/>
      <c r="C797" s="5"/>
      <c r="D797" s="5"/>
      <c r="E797" s="5"/>
      <c r="F797" s="5"/>
      <c r="G797" s="49"/>
    </row>
    <row r="798">
      <c r="A798" s="5"/>
      <c r="B798" s="5"/>
      <c r="C798" s="5"/>
      <c r="D798" s="5"/>
      <c r="E798" s="5"/>
      <c r="F798" s="5"/>
      <c r="G798" s="49"/>
    </row>
    <row r="799">
      <c r="A799" s="5"/>
      <c r="B799" s="5"/>
      <c r="C799" s="5"/>
      <c r="D799" s="5"/>
      <c r="E799" s="5"/>
      <c r="F799" s="5"/>
      <c r="G799" s="49"/>
    </row>
    <row r="800">
      <c r="A800" s="5"/>
      <c r="B800" s="5"/>
      <c r="C800" s="5"/>
      <c r="D800" s="5"/>
      <c r="E800" s="5"/>
      <c r="F800" s="5"/>
      <c r="G800" s="49"/>
    </row>
    <row r="801">
      <c r="A801" s="5"/>
      <c r="B801" s="5"/>
      <c r="C801" s="5"/>
      <c r="D801" s="5"/>
      <c r="E801" s="5"/>
      <c r="F801" s="5"/>
      <c r="G801" s="49"/>
    </row>
    <row r="802">
      <c r="A802" s="5"/>
      <c r="B802" s="5"/>
      <c r="C802" s="5"/>
      <c r="D802" s="5"/>
      <c r="E802" s="5"/>
      <c r="F802" s="5"/>
      <c r="G802" s="49"/>
    </row>
    <row r="803">
      <c r="A803" s="5"/>
      <c r="B803" s="5"/>
      <c r="C803" s="5"/>
      <c r="D803" s="5"/>
      <c r="E803" s="5"/>
      <c r="F803" s="5"/>
      <c r="G803" s="49"/>
    </row>
    <row r="804">
      <c r="A804" s="5"/>
      <c r="B804" s="5"/>
      <c r="C804" s="5"/>
      <c r="D804" s="5"/>
      <c r="E804" s="5"/>
      <c r="F804" s="5"/>
      <c r="G804" s="49"/>
    </row>
    <row r="805">
      <c r="A805" s="5"/>
      <c r="B805" s="5"/>
      <c r="C805" s="5"/>
      <c r="D805" s="5"/>
      <c r="E805" s="5"/>
      <c r="F805" s="5"/>
      <c r="G805" s="49"/>
    </row>
    <row r="806">
      <c r="A806" s="5"/>
      <c r="B806" s="5"/>
      <c r="C806" s="5"/>
      <c r="D806" s="5"/>
      <c r="E806" s="5"/>
      <c r="F806" s="5"/>
      <c r="G806" s="49"/>
    </row>
    <row r="807">
      <c r="A807" s="5"/>
      <c r="B807" s="5"/>
      <c r="C807" s="5"/>
      <c r="D807" s="5"/>
      <c r="E807" s="5"/>
      <c r="F807" s="5"/>
      <c r="G807" s="49"/>
    </row>
    <row r="808">
      <c r="A808" s="5"/>
      <c r="B808" s="5"/>
      <c r="C808" s="5"/>
      <c r="D808" s="5"/>
      <c r="E808" s="5"/>
      <c r="F808" s="5"/>
      <c r="G808" s="49"/>
    </row>
    <row r="809">
      <c r="A809" s="5"/>
      <c r="B809" s="5"/>
      <c r="C809" s="5"/>
      <c r="D809" s="5"/>
      <c r="E809" s="5"/>
      <c r="F809" s="5"/>
      <c r="G809" s="49"/>
    </row>
    <row r="810">
      <c r="A810" s="5"/>
      <c r="B810" s="5"/>
      <c r="C810" s="5"/>
      <c r="D810" s="5"/>
      <c r="E810" s="5"/>
      <c r="F810" s="5"/>
      <c r="G810" s="49"/>
    </row>
    <row r="811">
      <c r="A811" s="5"/>
      <c r="B811" s="5"/>
      <c r="C811" s="5"/>
      <c r="D811" s="5"/>
      <c r="E811" s="5"/>
      <c r="F811" s="5"/>
      <c r="G811" s="49"/>
    </row>
    <row r="812">
      <c r="A812" s="5"/>
      <c r="B812" s="5"/>
      <c r="C812" s="5"/>
      <c r="D812" s="5"/>
      <c r="E812" s="5"/>
      <c r="F812" s="5"/>
      <c r="G812" s="49"/>
    </row>
    <row r="813">
      <c r="A813" s="5"/>
      <c r="B813" s="5"/>
      <c r="C813" s="5"/>
      <c r="D813" s="5"/>
      <c r="E813" s="5"/>
      <c r="F813" s="5"/>
      <c r="G813" s="49"/>
    </row>
    <row r="814">
      <c r="A814" s="5"/>
      <c r="B814" s="5"/>
      <c r="C814" s="5"/>
      <c r="D814" s="5"/>
      <c r="E814" s="5"/>
      <c r="F814" s="5"/>
      <c r="G814" s="49"/>
    </row>
    <row r="815">
      <c r="A815" s="5"/>
      <c r="B815" s="5"/>
      <c r="C815" s="5"/>
      <c r="D815" s="5"/>
      <c r="E815" s="5"/>
      <c r="F815" s="5"/>
      <c r="G815" s="49"/>
    </row>
    <row r="816">
      <c r="A816" s="5"/>
      <c r="B816" s="5"/>
      <c r="C816" s="5"/>
      <c r="D816" s="5"/>
      <c r="E816" s="5"/>
      <c r="F816" s="5"/>
      <c r="G816" s="49"/>
    </row>
    <row r="817">
      <c r="A817" s="5"/>
      <c r="B817" s="5"/>
      <c r="C817" s="5"/>
      <c r="D817" s="5"/>
      <c r="E817" s="5"/>
      <c r="F817" s="5"/>
      <c r="G817" s="49"/>
    </row>
    <row r="818">
      <c r="A818" s="5"/>
      <c r="B818" s="5"/>
      <c r="C818" s="5"/>
      <c r="D818" s="5"/>
      <c r="E818" s="5"/>
      <c r="F818" s="5"/>
      <c r="G818" s="49"/>
    </row>
    <row r="819">
      <c r="A819" s="5"/>
      <c r="B819" s="5"/>
      <c r="C819" s="5"/>
      <c r="D819" s="5"/>
      <c r="E819" s="5"/>
      <c r="F819" s="5"/>
      <c r="G819" s="49"/>
    </row>
    <row r="820">
      <c r="A820" s="5"/>
      <c r="B820" s="5"/>
      <c r="C820" s="5"/>
      <c r="D820" s="5"/>
      <c r="E820" s="5"/>
      <c r="F820" s="5"/>
      <c r="G820" s="49"/>
    </row>
    <row r="821">
      <c r="A821" s="5"/>
      <c r="B821" s="5"/>
      <c r="C821" s="5"/>
      <c r="D821" s="5"/>
      <c r="E821" s="5"/>
      <c r="F821" s="5"/>
      <c r="G821" s="49"/>
    </row>
    <row r="822">
      <c r="A822" s="5"/>
      <c r="B822" s="5"/>
      <c r="C822" s="5"/>
      <c r="D822" s="5"/>
      <c r="E822" s="5"/>
      <c r="F822" s="5"/>
      <c r="G822" s="49"/>
    </row>
    <row r="823">
      <c r="A823" s="5"/>
      <c r="B823" s="5"/>
      <c r="C823" s="5"/>
      <c r="D823" s="5"/>
      <c r="E823" s="5"/>
      <c r="F823" s="5"/>
      <c r="G823" s="49"/>
    </row>
    <row r="824">
      <c r="A824" s="5"/>
      <c r="B824" s="5"/>
      <c r="C824" s="5"/>
      <c r="D824" s="5"/>
      <c r="E824" s="5"/>
      <c r="F824" s="5"/>
      <c r="G824" s="49"/>
    </row>
    <row r="825">
      <c r="A825" s="5"/>
      <c r="B825" s="5"/>
      <c r="C825" s="5"/>
      <c r="D825" s="5"/>
      <c r="E825" s="5"/>
      <c r="F825" s="5"/>
      <c r="G825" s="49"/>
    </row>
    <row r="826">
      <c r="A826" s="5"/>
      <c r="B826" s="5"/>
      <c r="C826" s="5"/>
      <c r="D826" s="5"/>
      <c r="E826" s="5"/>
      <c r="F826" s="5"/>
      <c r="G826" s="49"/>
    </row>
    <row r="827">
      <c r="A827" s="5"/>
      <c r="B827" s="5"/>
      <c r="C827" s="5"/>
      <c r="D827" s="5"/>
      <c r="E827" s="5"/>
      <c r="F827" s="5"/>
      <c r="G827" s="49"/>
    </row>
    <row r="828">
      <c r="A828" s="5"/>
      <c r="B828" s="5"/>
      <c r="C828" s="5"/>
      <c r="D828" s="5"/>
      <c r="E828" s="5"/>
      <c r="F828" s="5"/>
      <c r="G828" s="49"/>
    </row>
    <row r="829">
      <c r="A829" s="5"/>
      <c r="B829" s="5"/>
      <c r="C829" s="5"/>
      <c r="D829" s="5"/>
      <c r="E829" s="5"/>
      <c r="F829" s="5"/>
      <c r="G829" s="49"/>
    </row>
    <row r="830">
      <c r="A830" s="5"/>
      <c r="B830" s="5"/>
      <c r="C830" s="5"/>
      <c r="D830" s="5"/>
      <c r="E830" s="5"/>
      <c r="F830" s="5"/>
      <c r="G830" s="49"/>
    </row>
    <row r="831">
      <c r="A831" s="5"/>
      <c r="B831" s="5"/>
      <c r="C831" s="5"/>
      <c r="D831" s="5"/>
      <c r="E831" s="5"/>
      <c r="F831" s="5"/>
      <c r="G831" s="49"/>
    </row>
    <row r="832">
      <c r="A832" s="5"/>
      <c r="B832" s="5"/>
      <c r="C832" s="5"/>
      <c r="D832" s="5"/>
      <c r="E832" s="5"/>
      <c r="F832" s="5"/>
      <c r="G832" s="49"/>
    </row>
    <row r="833">
      <c r="A833" s="5"/>
      <c r="B833" s="5"/>
      <c r="C833" s="5"/>
      <c r="D833" s="5"/>
      <c r="E833" s="5"/>
      <c r="F833" s="5"/>
      <c r="G833" s="49"/>
    </row>
    <row r="834">
      <c r="A834" s="5"/>
      <c r="B834" s="5"/>
      <c r="C834" s="5"/>
      <c r="D834" s="5"/>
      <c r="E834" s="5"/>
      <c r="F834" s="5"/>
      <c r="G834" s="49"/>
    </row>
    <row r="835">
      <c r="A835" s="5"/>
      <c r="B835" s="5"/>
      <c r="C835" s="5"/>
      <c r="D835" s="5"/>
      <c r="E835" s="5"/>
      <c r="F835" s="5"/>
      <c r="G835" s="49"/>
    </row>
    <row r="836">
      <c r="A836" s="5"/>
      <c r="B836" s="5"/>
      <c r="C836" s="5"/>
      <c r="D836" s="5"/>
      <c r="E836" s="5"/>
      <c r="F836" s="5"/>
      <c r="G836" s="49"/>
    </row>
    <row r="837">
      <c r="A837" s="5"/>
      <c r="B837" s="5"/>
      <c r="C837" s="5"/>
      <c r="D837" s="5"/>
      <c r="E837" s="5"/>
      <c r="F837" s="5"/>
      <c r="G837" s="49"/>
    </row>
    <row r="838">
      <c r="A838" s="5"/>
      <c r="B838" s="5"/>
      <c r="C838" s="5"/>
      <c r="D838" s="5"/>
      <c r="E838" s="5"/>
      <c r="F838" s="5"/>
      <c r="G838" s="49"/>
    </row>
    <row r="839">
      <c r="A839" s="5"/>
      <c r="B839" s="5"/>
      <c r="C839" s="5"/>
      <c r="D839" s="5"/>
      <c r="E839" s="5"/>
      <c r="F839" s="5"/>
      <c r="G839" s="49"/>
    </row>
    <row r="840">
      <c r="A840" s="5"/>
      <c r="B840" s="5"/>
      <c r="C840" s="5"/>
      <c r="D840" s="5"/>
      <c r="E840" s="5"/>
      <c r="F840" s="5"/>
      <c r="G840" s="49"/>
    </row>
    <row r="841">
      <c r="A841" s="5"/>
      <c r="B841" s="5"/>
      <c r="C841" s="5"/>
      <c r="D841" s="5"/>
      <c r="E841" s="5"/>
      <c r="F841" s="5"/>
      <c r="G841" s="49"/>
    </row>
    <row r="842">
      <c r="A842" s="5"/>
      <c r="B842" s="5"/>
      <c r="C842" s="5"/>
      <c r="D842" s="5"/>
      <c r="E842" s="5"/>
      <c r="F842" s="5"/>
      <c r="G842" s="49"/>
    </row>
    <row r="843">
      <c r="A843" s="5"/>
      <c r="B843" s="5"/>
      <c r="C843" s="5"/>
      <c r="D843" s="5"/>
      <c r="E843" s="5"/>
      <c r="F843" s="5"/>
      <c r="G843" s="49"/>
    </row>
    <row r="844">
      <c r="A844" s="5"/>
      <c r="B844" s="5"/>
      <c r="C844" s="5"/>
      <c r="D844" s="5"/>
      <c r="E844" s="5"/>
      <c r="F844" s="5"/>
      <c r="G844" s="49"/>
    </row>
    <row r="845">
      <c r="A845" s="5"/>
      <c r="B845" s="5"/>
      <c r="C845" s="5"/>
      <c r="D845" s="5"/>
      <c r="E845" s="5"/>
      <c r="F845" s="5"/>
      <c r="G845" s="49"/>
    </row>
    <row r="846">
      <c r="A846" s="5"/>
      <c r="B846" s="5"/>
      <c r="C846" s="5"/>
      <c r="D846" s="5"/>
      <c r="E846" s="5"/>
      <c r="F846" s="5"/>
      <c r="G846" s="49"/>
    </row>
    <row r="847">
      <c r="A847" s="5"/>
      <c r="B847" s="5"/>
      <c r="C847" s="5"/>
      <c r="D847" s="5"/>
      <c r="E847" s="5"/>
      <c r="F847" s="5"/>
      <c r="G847" s="49"/>
    </row>
    <row r="848">
      <c r="A848" s="5"/>
      <c r="B848" s="5"/>
      <c r="C848" s="5"/>
      <c r="D848" s="5"/>
      <c r="E848" s="5"/>
      <c r="F848" s="5"/>
      <c r="G848" s="49"/>
    </row>
    <row r="849">
      <c r="A849" s="5"/>
      <c r="B849" s="5"/>
      <c r="C849" s="5"/>
      <c r="D849" s="5"/>
      <c r="E849" s="5"/>
      <c r="F849" s="5"/>
      <c r="G849" s="49"/>
    </row>
    <row r="850">
      <c r="A850" s="5"/>
      <c r="B850" s="5"/>
      <c r="C850" s="5"/>
      <c r="D850" s="5"/>
      <c r="E850" s="5"/>
      <c r="F850" s="5"/>
      <c r="G850" s="49"/>
    </row>
    <row r="851">
      <c r="A851" s="5"/>
      <c r="B851" s="5"/>
      <c r="C851" s="5"/>
      <c r="D851" s="5"/>
      <c r="E851" s="5"/>
      <c r="F851" s="5"/>
      <c r="G851" s="49"/>
    </row>
    <row r="852">
      <c r="A852" s="5"/>
      <c r="B852" s="5"/>
      <c r="C852" s="5"/>
      <c r="D852" s="5"/>
      <c r="E852" s="5"/>
      <c r="F852" s="5"/>
      <c r="G852" s="49"/>
    </row>
    <row r="853">
      <c r="A853" s="5"/>
      <c r="B853" s="5"/>
      <c r="C853" s="5"/>
      <c r="D853" s="5"/>
      <c r="E853" s="5"/>
      <c r="F853" s="5"/>
      <c r="G853" s="49"/>
    </row>
    <row r="854">
      <c r="A854" s="5"/>
      <c r="B854" s="5"/>
      <c r="C854" s="5"/>
      <c r="D854" s="5"/>
      <c r="E854" s="5"/>
      <c r="F854" s="5"/>
      <c r="G854" s="49"/>
    </row>
    <row r="855">
      <c r="A855" s="5"/>
      <c r="B855" s="5"/>
      <c r="C855" s="5"/>
      <c r="D855" s="5"/>
      <c r="E855" s="5"/>
      <c r="F855" s="5"/>
      <c r="G855" s="49"/>
    </row>
    <row r="856">
      <c r="A856" s="5"/>
      <c r="B856" s="5"/>
      <c r="C856" s="5"/>
      <c r="D856" s="5"/>
      <c r="E856" s="5"/>
      <c r="F856" s="5"/>
      <c r="G856" s="49"/>
    </row>
    <row r="857">
      <c r="A857" s="5"/>
      <c r="B857" s="5"/>
      <c r="C857" s="5"/>
      <c r="D857" s="5"/>
      <c r="E857" s="5"/>
      <c r="F857" s="5"/>
      <c r="G857" s="49"/>
    </row>
    <row r="858">
      <c r="A858" s="5"/>
      <c r="B858" s="5"/>
      <c r="C858" s="5"/>
      <c r="D858" s="5"/>
      <c r="E858" s="5"/>
      <c r="F858" s="5"/>
      <c r="G858" s="49"/>
    </row>
    <row r="859">
      <c r="A859" s="5"/>
      <c r="B859" s="5"/>
      <c r="C859" s="5"/>
      <c r="D859" s="5"/>
      <c r="E859" s="5"/>
      <c r="F859" s="5"/>
      <c r="G859" s="49"/>
    </row>
    <row r="860">
      <c r="A860" s="5"/>
      <c r="B860" s="5"/>
      <c r="C860" s="5"/>
      <c r="D860" s="5"/>
      <c r="E860" s="5"/>
      <c r="F860" s="5"/>
      <c r="G860" s="49"/>
    </row>
    <row r="861">
      <c r="A861" s="5"/>
      <c r="B861" s="5"/>
      <c r="C861" s="5"/>
      <c r="D861" s="5"/>
      <c r="E861" s="5"/>
      <c r="F861" s="5"/>
      <c r="G861" s="49"/>
    </row>
    <row r="862">
      <c r="A862" s="5"/>
      <c r="B862" s="5"/>
      <c r="C862" s="5"/>
      <c r="D862" s="5"/>
      <c r="E862" s="5"/>
      <c r="F862" s="5"/>
      <c r="G862" s="49"/>
    </row>
    <row r="863">
      <c r="A863" s="5"/>
      <c r="B863" s="5"/>
      <c r="C863" s="5"/>
      <c r="D863" s="5"/>
      <c r="E863" s="5"/>
      <c r="F863" s="5"/>
      <c r="G863" s="49"/>
    </row>
    <row r="864">
      <c r="A864" s="5"/>
      <c r="B864" s="5"/>
      <c r="C864" s="5"/>
      <c r="D864" s="5"/>
      <c r="E864" s="5"/>
      <c r="F864" s="5"/>
      <c r="G864" s="49"/>
    </row>
    <row r="865">
      <c r="A865" s="5"/>
      <c r="B865" s="5"/>
      <c r="C865" s="5"/>
      <c r="D865" s="5"/>
      <c r="E865" s="5"/>
      <c r="F865" s="5"/>
      <c r="G865" s="49"/>
    </row>
    <row r="866">
      <c r="A866" s="5"/>
      <c r="B866" s="5"/>
      <c r="C866" s="5"/>
      <c r="D866" s="5"/>
      <c r="E866" s="5"/>
      <c r="F866" s="5"/>
      <c r="G866" s="49"/>
    </row>
    <row r="867">
      <c r="A867" s="5"/>
      <c r="B867" s="5"/>
      <c r="C867" s="5"/>
      <c r="D867" s="5"/>
      <c r="E867" s="5"/>
      <c r="F867" s="5"/>
      <c r="G867" s="49"/>
    </row>
    <row r="868">
      <c r="A868" s="5"/>
      <c r="B868" s="5"/>
      <c r="C868" s="5"/>
      <c r="D868" s="5"/>
      <c r="E868" s="5"/>
      <c r="F868" s="5"/>
      <c r="G868" s="49"/>
    </row>
    <row r="869">
      <c r="A869" s="5"/>
      <c r="B869" s="5"/>
      <c r="C869" s="5"/>
      <c r="D869" s="5"/>
      <c r="E869" s="5"/>
      <c r="F869" s="5"/>
      <c r="G869" s="49"/>
    </row>
    <row r="870">
      <c r="A870" s="5"/>
      <c r="B870" s="5"/>
      <c r="C870" s="5"/>
      <c r="D870" s="5"/>
      <c r="E870" s="5"/>
      <c r="F870" s="5"/>
      <c r="G870" s="49"/>
    </row>
    <row r="871">
      <c r="A871" s="5"/>
      <c r="B871" s="5"/>
      <c r="C871" s="5"/>
      <c r="D871" s="5"/>
      <c r="E871" s="5"/>
      <c r="F871" s="5"/>
      <c r="G871" s="49"/>
    </row>
    <row r="872">
      <c r="A872" s="5"/>
      <c r="B872" s="5"/>
      <c r="C872" s="5"/>
      <c r="D872" s="5"/>
      <c r="E872" s="5"/>
      <c r="F872" s="5"/>
      <c r="G872" s="49"/>
    </row>
    <row r="873">
      <c r="A873" s="5"/>
      <c r="B873" s="5"/>
      <c r="C873" s="5"/>
      <c r="D873" s="5"/>
      <c r="E873" s="5"/>
      <c r="F873" s="5"/>
      <c r="G873" s="49"/>
    </row>
    <row r="874">
      <c r="A874" s="5"/>
      <c r="B874" s="5"/>
      <c r="C874" s="5"/>
      <c r="D874" s="5"/>
      <c r="E874" s="5"/>
      <c r="F874" s="5"/>
      <c r="G874" s="49"/>
    </row>
    <row r="875">
      <c r="A875" s="5"/>
      <c r="B875" s="5"/>
      <c r="C875" s="5"/>
      <c r="D875" s="5"/>
      <c r="E875" s="5"/>
      <c r="F875" s="5"/>
      <c r="G875" s="49"/>
    </row>
    <row r="876">
      <c r="A876" s="5"/>
      <c r="B876" s="5"/>
      <c r="C876" s="5"/>
      <c r="D876" s="5"/>
      <c r="E876" s="5"/>
      <c r="F876" s="5"/>
      <c r="G876" s="49"/>
    </row>
    <row r="877">
      <c r="A877" s="5"/>
      <c r="B877" s="5"/>
      <c r="C877" s="5"/>
      <c r="D877" s="5"/>
      <c r="E877" s="5"/>
      <c r="F877" s="5"/>
      <c r="G877" s="49"/>
    </row>
    <row r="878">
      <c r="A878" s="5"/>
      <c r="B878" s="5"/>
      <c r="C878" s="5"/>
      <c r="D878" s="5"/>
      <c r="E878" s="5"/>
      <c r="F878" s="5"/>
      <c r="G878" s="49"/>
    </row>
    <row r="879">
      <c r="A879" s="5"/>
      <c r="B879" s="5"/>
      <c r="C879" s="5"/>
      <c r="D879" s="5"/>
      <c r="E879" s="5"/>
      <c r="F879" s="5"/>
      <c r="G879" s="49"/>
    </row>
    <row r="880">
      <c r="A880" s="5"/>
      <c r="B880" s="5"/>
      <c r="C880" s="5"/>
      <c r="D880" s="5"/>
      <c r="E880" s="5"/>
      <c r="F880" s="5"/>
      <c r="G880" s="49"/>
    </row>
    <row r="881">
      <c r="A881" s="5"/>
      <c r="B881" s="5"/>
      <c r="C881" s="5"/>
      <c r="D881" s="5"/>
      <c r="E881" s="5"/>
      <c r="F881" s="5"/>
      <c r="G881" s="49"/>
    </row>
    <row r="882">
      <c r="A882" s="5"/>
      <c r="B882" s="5"/>
      <c r="C882" s="5"/>
      <c r="D882" s="5"/>
      <c r="E882" s="5"/>
      <c r="F882" s="5"/>
      <c r="G882" s="49"/>
    </row>
    <row r="883">
      <c r="A883" s="5"/>
      <c r="B883" s="5"/>
      <c r="C883" s="5"/>
      <c r="D883" s="5"/>
      <c r="E883" s="5"/>
      <c r="F883" s="5"/>
      <c r="G883" s="49"/>
    </row>
    <row r="884">
      <c r="A884" s="5"/>
      <c r="B884" s="5"/>
      <c r="C884" s="5"/>
      <c r="D884" s="5"/>
      <c r="E884" s="5"/>
      <c r="F884" s="5"/>
      <c r="G884" s="49"/>
    </row>
    <row r="885">
      <c r="A885" s="5"/>
      <c r="B885" s="5"/>
      <c r="C885" s="5"/>
      <c r="D885" s="5"/>
      <c r="E885" s="5"/>
      <c r="F885" s="5"/>
      <c r="G885" s="49"/>
    </row>
    <row r="886">
      <c r="A886" s="5"/>
      <c r="B886" s="5"/>
      <c r="C886" s="5"/>
      <c r="D886" s="5"/>
      <c r="E886" s="5"/>
      <c r="F886" s="5"/>
      <c r="G886" s="49"/>
    </row>
    <row r="887">
      <c r="A887" s="5"/>
      <c r="B887" s="5"/>
      <c r="C887" s="5"/>
      <c r="D887" s="5"/>
      <c r="E887" s="5"/>
      <c r="F887" s="5"/>
      <c r="G887" s="49"/>
    </row>
    <row r="888">
      <c r="A888" s="5"/>
      <c r="B888" s="5"/>
      <c r="C888" s="5"/>
      <c r="D888" s="5"/>
      <c r="E888" s="5"/>
      <c r="F888" s="5"/>
      <c r="G888" s="49"/>
    </row>
    <row r="889">
      <c r="A889" s="5"/>
      <c r="B889" s="5"/>
      <c r="C889" s="5"/>
      <c r="D889" s="5"/>
      <c r="E889" s="5"/>
      <c r="F889" s="5"/>
      <c r="G889" s="49"/>
    </row>
    <row r="890">
      <c r="A890" s="5"/>
      <c r="B890" s="5"/>
      <c r="C890" s="5"/>
      <c r="D890" s="5"/>
      <c r="E890" s="5"/>
      <c r="F890" s="5"/>
      <c r="G890" s="49"/>
    </row>
    <row r="891">
      <c r="A891" s="5"/>
      <c r="B891" s="5"/>
      <c r="C891" s="5"/>
      <c r="D891" s="5"/>
      <c r="E891" s="5"/>
      <c r="F891" s="5"/>
      <c r="G891" s="49"/>
    </row>
    <row r="892">
      <c r="A892" s="5"/>
      <c r="B892" s="5"/>
      <c r="C892" s="5"/>
      <c r="D892" s="5"/>
      <c r="E892" s="5"/>
      <c r="F892" s="5"/>
      <c r="G892" s="49"/>
    </row>
    <row r="893">
      <c r="A893" s="5"/>
      <c r="B893" s="5"/>
      <c r="C893" s="5"/>
      <c r="D893" s="5"/>
      <c r="E893" s="5"/>
      <c r="F893" s="5"/>
      <c r="G893" s="49"/>
    </row>
    <row r="894">
      <c r="A894" s="5"/>
      <c r="B894" s="5"/>
      <c r="C894" s="5"/>
      <c r="D894" s="5"/>
      <c r="E894" s="5"/>
      <c r="F894" s="5"/>
      <c r="G894" s="49"/>
    </row>
    <row r="895">
      <c r="A895" s="5"/>
      <c r="B895" s="5"/>
      <c r="C895" s="5"/>
      <c r="D895" s="5"/>
      <c r="E895" s="5"/>
      <c r="F895" s="5"/>
      <c r="G895" s="49"/>
    </row>
    <row r="896">
      <c r="A896" s="5"/>
      <c r="B896" s="5"/>
      <c r="C896" s="5"/>
      <c r="D896" s="5"/>
      <c r="E896" s="5"/>
      <c r="F896" s="5"/>
      <c r="G896" s="49"/>
    </row>
    <row r="897">
      <c r="A897" s="5"/>
      <c r="B897" s="5"/>
      <c r="C897" s="5"/>
      <c r="D897" s="5"/>
      <c r="E897" s="5"/>
      <c r="F897" s="5"/>
      <c r="G897" s="49"/>
    </row>
    <row r="898">
      <c r="A898" s="5"/>
      <c r="B898" s="5"/>
      <c r="C898" s="5"/>
      <c r="D898" s="5"/>
      <c r="E898" s="5"/>
      <c r="F898" s="5"/>
      <c r="G898" s="49"/>
    </row>
    <row r="899">
      <c r="A899" s="5"/>
      <c r="B899" s="5"/>
      <c r="C899" s="5"/>
      <c r="D899" s="5"/>
      <c r="E899" s="5"/>
      <c r="F899" s="5"/>
      <c r="G899" s="49"/>
    </row>
    <row r="900">
      <c r="A900" s="5"/>
      <c r="B900" s="5"/>
      <c r="C900" s="5"/>
      <c r="D900" s="5"/>
      <c r="E900" s="5"/>
      <c r="F900" s="5"/>
      <c r="G900" s="49"/>
    </row>
    <row r="901">
      <c r="A901" s="5"/>
      <c r="B901" s="5"/>
      <c r="C901" s="5"/>
      <c r="D901" s="5"/>
      <c r="E901" s="5"/>
      <c r="F901" s="5"/>
      <c r="G901" s="49"/>
    </row>
    <row r="902">
      <c r="A902" s="5"/>
      <c r="B902" s="5"/>
      <c r="C902" s="5"/>
      <c r="D902" s="5"/>
      <c r="E902" s="5"/>
      <c r="F902" s="5"/>
      <c r="G902" s="49"/>
    </row>
    <row r="903">
      <c r="A903" s="5"/>
      <c r="B903" s="5"/>
      <c r="C903" s="5"/>
      <c r="D903" s="5"/>
      <c r="E903" s="5"/>
      <c r="F903" s="5"/>
      <c r="G903" s="49"/>
    </row>
    <row r="904">
      <c r="A904" s="5"/>
      <c r="B904" s="5"/>
      <c r="C904" s="5"/>
      <c r="D904" s="5"/>
      <c r="E904" s="5"/>
      <c r="F904" s="5"/>
      <c r="G904" s="49"/>
    </row>
    <row r="905">
      <c r="A905" s="5"/>
      <c r="B905" s="5"/>
      <c r="C905" s="5"/>
      <c r="D905" s="5"/>
      <c r="E905" s="5"/>
      <c r="F905" s="5"/>
      <c r="G905" s="49"/>
    </row>
    <row r="906">
      <c r="A906" s="5"/>
      <c r="B906" s="5"/>
      <c r="C906" s="5"/>
      <c r="D906" s="5"/>
      <c r="E906" s="5"/>
      <c r="F906" s="5"/>
      <c r="G906" s="49"/>
    </row>
    <row r="907">
      <c r="A907" s="5"/>
      <c r="B907" s="5"/>
      <c r="C907" s="5"/>
      <c r="D907" s="5"/>
      <c r="E907" s="5"/>
      <c r="F907" s="5"/>
      <c r="G907" s="49"/>
    </row>
    <row r="908">
      <c r="A908" s="5"/>
      <c r="B908" s="5"/>
      <c r="C908" s="5"/>
      <c r="D908" s="5"/>
      <c r="E908" s="5"/>
      <c r="F908" s="5"/>
      <c r="G908" s="49"/>
    </row>
    <row r="909">
      <c r="A909" s="5"/>
      <c r="B909" s="5"/>
      <c r="C909" s="5"/>
      <c r="D909" s="5"/>
      <c r="E909" s="5"/>
      <c r="F909" s="5"/>
      <c r="G909" s="49"/>
    </row>
    <row r="910">
      <c r="A910" s="5"/>
      <c r="B910" s="5"/>
      <c r="C910" s="5"/>
      <c r="D910" s="5"/>
      <c r="E910" s="5"/>
      <c r="F910" s="5"/>
      <c r="G910" s="49"/>
    </row>
    <row r="911">
      <c r="A911" s="5"/>
      <c r="B911" s="5"/>
      <c r="C911" s="5"/>
      <c r="D911" s="5"/>
      <c r="E911" s="5"/>
      <c r="F911" s="5"/>
      <c r="G911" s="49"/>
    </row>
    <row r="912">
      <c r="A912" s="5"/>
      <c r="B912" s="5"/>
      <c r="C912" s="5"/>
      <c r="D912" s="5"/>
      <c r="E912" s="5"/>
      <c r="F912" s="5"/>
      <c r="G912" s="49"/>
    </row>
    <row r="913">
      <c r="A913" s="5"/>
      <c r="B913" s="5"/>
      <c r="C913" s="5"/>
      <c r="D913" s="5"/>
      <c r="E913" s="5"/>
      <c r="F913" s="5"/>
      <c r="G913" s="49"/>
    </row>
    <row r="914">
      <c r="A914" s="5"/>
      <c r="B914" s="5"/>
      <c r="C914" s="5"/>
      <c r="D914" s="5"/>
      <c r="E914" s="5"/>
      <c r="F914" s="5"/>
      <c r="G914" s="49"/>
    </row>
    <row r="915">
      <c r="A915" s="5"/>
      <c r="B915" s="5"/>
      <c r="C915" s="5"/>
      <c r="D915" s="5"/>
      <c r="E915" s="5"/>
      <c r="F915" s="5"/>
      <c r="G915" s="49"/>
    </row>
    <row r="916">
      <c r="A916" s="5"/>
      <c r="B916" s="5"/>
      <c r="C916" s="5"/>
      <c r="D916" s="5"/>
      <c r="E916" s="5"/>
      <c r="F916" s="5"/>
      <c r="G916" s="49"/>
    </row>
    <row r="917">
      <c r="A917" s="5"/>
      <c r="B917" s="5"/>
      <c r="C917" s="5"/>
      <c r="D917" s="5"/>
      <c r="E917" s="5"/>
      <c r="F917" s="5"/>
      <c r="G917" s="49"/>
    </row>
    <row r="918">
      <c r="A918" s="5"/>
      <c r="B918" s="5"/>
      <c r="C918" s="5"/>
      <c r="D918" s="5"/>
      <c r="E918" s="5"/>
      <c r="F918" s="5"/>
      <c r="G918" s="49"/>
    </row>
    <row r="919">
      <c r="A919" s="5"/>
      <c r="B919" s="5"/>
      <c r="C919" s="5"/>
      <c r="D919" s="5"/>
      <c r="E919" s="5"/>
      <c r="F919" s="5"/>
      <c r="G919" s="49"/>
    </row>
    <row r="920">
      <c r="A920" s="5"/>
      <c r="B920" s="5"/>
      <c r="C920" s="5"/>
      <c r="D920" s="5"/>
      <c r="E920" s="5"/>
      <c r="F920" s="5"/>
      <c r="G920" s="49"/>
    </row>
    <row r="921">
      <c r="A921" s="5"/>
      <c r="B921" s="5"/>
      <c r="C921" s="5"/>
      <c r="D921" s="5"/>
      <c r="E921" s="5"/>
      <c r="F921" s="5"/>
      <c r="G921" s="49"/>
    </row>
    <row r="922">
      <c r="A922" s="5"/>
      <c r="B922" s="5"/>
      <c r="C922" s="5"/>
      <c r="D922" s="5"/>
      <c r="E922" s="5"/>
      <c r="F922" s="5"/>
      <c r="G922" s="49"/>
    </row>
    <row r="923">
      <c r="A923" s="5"/>
      <c r="B923" s="5"/>
      <c r="C923" s="5"/>
      <c r="D923" s="5"/>
      <c r="E923" s="5"/>
      <c r="F923" s="5"/>
      <c r="G923" s="49"/>
    </row>
    <row r="924">
      <c r="A924" s="5"/>
      <c r="B924" s="5"/>
      <c r="C924" s="5"/>
      <c r="D924" s="5"/>
      <c r="E924" s="5"/>
      <c r="F924" s="5"/>
      <c r="G924" s="49"/>
    </row>
    <row r="925">
      <c r="A925" s="5"/>
      <c r="B925" s="5"/>
      <c r="C925" s="5"/>
      <c r="D925" s="5"/>
      <c r="E925" s="5"/>
      <c r="F925" s="5"/>
      <c r="G925" s="49"/>
    </row>
    <row r="926">
      <c r="A926" s="5"/>
      <c r="B926" s="5"/>
      <c r="C926" s="5"/>
      <c r="D926" s="5"/>
      <c r="E926" s="5"/>
      <c r="F926" s="5"/>
      <c r="G926" s="49"/>
    </row>
    <row r="927">
      <c r="A927" s="5"/>
      <c r="B927" s="5"/>
      <c r="C927" s="5"/>
      <c r="D927" s="5"/>
      <c r="E927" s="5"/>
      <c r="F927" s="5"/>
      <c r="G927" s="49"/>
    </row>
    <row r="928">
      <c r="A928" s="5"/>
      <c r="B928" s="5"/>
      <c r="C928" s="5"/>
      <c r="D928" s="5"/>
      <c r="E928" s="5"/>
      <c r="F928" s="5"/>
      <c r="G928" s="49"/>
    </row>
    <row r="929">
      <c r="A929" s="5"/>
      <c r="B929" s="5"/>
      <c r="C929" s="5"/>
      <c r="D929" s="5"/>
      <c r="E929" s="5"/>
      <c r="F929" s="5"/>
      <c r="G929" s="49"/>
    </row>
    <row r="930">
      <c r="A930" s="5"/>
      <c r="B930" s="5"/>
      <c r="C930" s="5"/>
      <c r="D930" s="5"/>
      <c r="E930" s="5"/>
      <c r="F930" s="5"/>
      <c r="G930" s="49"/>
    </row>
    <row r="931">
      <c r="A931" s="5"/>
      <c r="B931" s="5"/>
      <c r="C931" s="5"/>
      <c r="D931" s="5"/>
      <c r="E931" s="5"/>
      <c r="F931" s="5"/>
      <c r="G931" s="49"/>
    </row>
    <row r="932">
      <c r="A932" s="5"/>
      <c r="B932" s="5"/>
      <c r="C932" s="5"/>
      <c r="D932" s="5"/>
      <c r="E932" s="5"/>
      <c r="F932" s="5"/>
      <c r="G932" s="49"/>
    </row>
    <row r="933">
      <c r="A933" s="5"/>
      <c r="B933" s="5"/>
      <c r="C933" s="5"/>
      <c r="D933" s="5"/>
      <c r="E933" s="5"/>
      <c r="F933" s="5"/>
      <c r="G933" s="49"/>
    </row>
    <row r="934">
      <c r="A934" s="5"/>
      <c r="B934" s="5"/>
      <c r="C934" s="5"/>
      <c r="D934" s="5"/>
      <c r="E934" s="5"/>
      <c r="F934" s="5"/>
      <c r="G934" s="49"/>
    </row>
    <row r="935">
      <c r="A935" s="5"/>
      <c r="B935" s="5"/>
      <c r="C935" s="5"/>
      <c r="D935" s="5"/>
      <c r="E935" s="5"/>
      <c r="F935" s="5"/>
      <c r="G935" s="49"/>
    </row>
    <row r="936">
      <c r="A936" s="5"/>
      <c r="B936" s="5"/>
      <c r="C936" s="5"/>
      <c r="D936" s="5"/>
      <c r="E936" s="5"/>
      <c r="F936" s="5"/>
      <c r="G936" s="49"/>
    </row>
    <row r="937">
      <c r="A937" s="5"/>
      <c r="B937" s="5"/>
      <c r="C937" s="5"/>
      <c r="D937" s="5"/>
      <c r="E937" s="5"/>
      <c r="F937" s="5"/>
      <c r="G937" s="49"/>
    </row>
    <row r="938">
      <c r="A938" s="5"/>
      <c r="B938" s="5"/>
      <c r="C938" s="5"/>
      <c r="D938" s="5"/>
      <c r="E938" s="5"/>
      <c r="F938" s="5"/>
      <c r="G938" s="49"/>
    </row>
    <row r="939">
      <c r="A939" s="5"/>
      <c r="B939" s="5"/>
      <c r="C939" s="5"/>
      <c r="D939" s="5"/>
      <c r="E939" s="5"/>
      <c r="F939" s="5"/>
      <c r="G939" s="49"/>
    </row>
    <row r="940">
      <c r="A940" s="5"/>
      <c r="B940" s="5"/>
      <c r="C940" s="5"/>
      <c r="D940" s="5"/>
      <c r="E940" s="5"/>
      <c r="F940" s="5"/>
      <c r="G940" s="49"/>
    </row>
    <row r="941">
      <c r="A941" s="5"/>
      <c r="B941" s="5"/>
      <c r="C941" s="5"/>
      <c r="D941" s="5"/>
      <c r="E941" s="5"/>
      <c r="F941" s="5"/>
      <c r="G941" s="49"/>
    </row>
    <row r="942">
      <c r="A942" s="5"/>
      <c r="B942" s="5"/>
      <c r="C942" s="5"/>
      <c r="D942" s="5"/>
      <c r="E942" s="5"/>
      <c r="F942" s="5"/>
      <c r="G942" s="49"/>
    </row>
    <row r="943">
      <c r="A943" s="5"/>
      <c r="B943" s="5"/>
      <c r="C943" s="5"/>
      <c r="D943" s="5"/>
      <c r="E943" s="5"/>
      <c r="F943" s="5"/>
      <c r="G943" s="49"/>
    </row>
    <row r="944">
      <c r="A944" s="5"/>
      <c r="B944" s="5"/>
      <c r="C944" s="5"/>
      <c r="D944" s="5"/>
      <c r="E944" s="5"/>
      <c r="F944" s="5"/>
      <c r="G944" s="49"/>
    </row>
    <row r="945">
      <c r="A945" s="5"/>
      <c r="B945" s="5"/>
      <c r="C945" s="5"/>
      <c r="D945" s="5"/>
      <c r="E945" s="5"/>
      <c r="F945" s="5"/>
      <c r="G945" s="49"/>
    </row>
    <row r="946">
      <c r="A946" s="5"/>
      <c r="B946" s="5"/>
      <c r="C946" s="5"/>
      <c r="D946" s="5"/>
      <c r="E946" s="5"/>
      <c r="F946" s="5"/>
      <c r="G946" s="49"/>
    </row>
    <row r="947">
      <c r="A947" s="5"/>
      <c r="B947" s="5"/>
      <c r="C947" s="5"/>
      <c r="D947" s="5"/>
      <c r="E947" s="5"/>
      <c r="F947" s="5"/>
      <c r="G947" s="49"/>
    </row>
    <row r="948">
      <c r="A948" s="5"/>
      <c r="B948" s="5"/>
      <c r="C948" s="5"/>
      <c r="D948" s="5"/>
      <c r="E948" s="5"/>
      <c r="F948" s="5"/>
      <c r="G948" s="49"/>
    </row>
    <row r="949">
      <c r="A949" s="5"/>
      <c r="B949" s="5"/>
      <c r="C949" s="5"/>
      <c r="D949" s="5"/>
      <c r="E949" s="5"/>
      <c r="F949" s="5"/>
      <c r="G949" s="49"/>
    </row>
    <row r="950">
      <c r="A950" s="5"/>
      <c r="B950" s="5"/>
      <c r="C950" s="5"/>
      <c r="D950" s="5"/>
      <c r="E950" s="5"/>
      <c r="F950" s="5"/>
      <c r="G950" s="49"/>
    </row>
    <row r="951">
      <c r="A951" s="5"/>
      <c r="B951" s="5"/>
      <c r="C951" s="5"/>
      <c r="D951" s="5"/>
      <c r="E951" s="5"/>
      <c r="F951" s="5"/>
      <c r="G951" s="49"/>
    </row>
    <row r="952">
      <c r="A952" s="5"/>
      <c r="B952" s="5"/>
      <c r="C952" s="5"/>
      <c r="D952" s="5"/>
      <c r="E952" s="5"/>
      <c r="F952" s="5"/>
      <c r="G952" s="49"/>
    </row>
    <row r="953">
      <c r="A953" s="5"/>
      <c r="B953" s="5"/>
      <c r="C953" s="5"/>
      <c r="D953" s="5"/>
      <c r="E953" s="5"/>
      <c r="F953" s="5"/>
      <c r="G953" s="49"/>
    </row>
    <row r="954">
      <c r="A954" s="5"/>
      <c r="B954" s="5"/>
      <c r="C954" s="5"/>
      <c r="D954" s="5"/>
      <c r="E954" s="5"/>
      <c r="F954" s="5"/>
      <c r="G954" s="49"/>
    </row>
    <row r="955">
      <c r="A955" s="5"/>
      <c r="B955" s="5"/>
      <c r="C955" s="5"/>
      <c r="D955" s="5"/>
      <c r="E955" s="5"/>
      <c r="F955" s="5"/>
      <c r="G955" s="49"/>
    </row>
    <row r="956">
      <c r="A956" s="5"/>
      <c r="B956" s="5"/>
      <c r="C956" s="5"/>
      <c r="D956" s="5"/>
      <c r="E956" s="5"/>
      <c r="F956" s="5"/>
      <c r="G956" s="49"/>
    </row>
    <row r="957">
      <c r="A957" s="5"/>
      <c r="B957" s="5"/>
      <c r="C957" s="5"/>
      <c r="D957" s="5"/>
      <c r="E957" s="5"/>
      <c r="F957" s="5"/>
      <c r="G957" s="49"/>
    </row>
    <row r="958">
      <c r="A958" s="5"/>
      <c r="B958" s="5"/>
      <c r="C958" s="5"/>
      <c r="D958" s="5"/>
      <c r="E958" s="5"/>
      <c r="F958" s="5"/>
      <c r="G958" s="49"/>
    </row>
    <row r="959">
      <c r="A959" s="5"/>
      <c r="B959" s="5"/>
      <c r="C959" s="5"/>
      <c r="D959" s="5"/>
      <c r="E959" s="5"/>
      <c r="F959" s="5"/>
      <c r="G959" s="49"/>
    </row>
    <row r="960">
      <c r="A960" s="5"/>
      <c r="B960" s="5"/>
      <c r="C960" s="5"/>
      <c r="D960" s="5"/>
      <c r="E960" s="5"/>
      <c r="F960" s="5"/>
      <c r="G960" s="49"/>
    </row>
    <row r="961">
      <c r="A961" s="5"/>
      <c r="B961" s="5"/>
      <c r="C961" s="5"/>
      <c r="D961" s="5"/>
      <c r="E961" s="5"/>
      <c r="F961" s="5"/>
      <c r="G961" s="49"/>
    </row>
    <row r="962">
      <c r="A962" s="5"/>
      <c r="B962" s="5"/>
      <c r="C962" s="5"/>
      <c r="D962" s="5"/>
      <c r="E962" s="5"/>
      <c r="F962" s="5"/>
      <c r="G962" s="49"/>
    </row>
    <row r="963">
      <c r="A963" s="5"/>
      <c r="B963" s="5"/>
      <c r="C963" s="5"/>
      <c r="D963" s="5"/>
      <c r="E963" s="5"/>
      <c r="F963" s="5"/>
      <c r="G963" s="49"/>
    </row>
    <row r="964">
      <c r="A964" s="5"/>
      <c r="B964" s="5"/>
      <c r="C964" s="5"/>
      <c r="D964" s="5"/>
      <c r="E964" s="5"/>
      <c r="F964" s="5"/>
      <c r="G964" s="49"/>
    </row>
    <row r="965">
      <c r="A965" s="5"/>
      <c r="B965" s="5"/>
      <c r="C965" s="5"/>
      <c r="D965" s="5"/>
      <c r="E965" s="5"/>
      <c r="F965" s="5"/>
      <c r="G965" s="49"/>
    </row>
    <row r="966">
      <c r="A966" s="5"/>
      <c r="B966" s="5"/>
      <c r="C966" s="5"/>
      <c r="D966" s="5"/>
      <c r="E966" s="5"/>
      <c r="F966" s="5"/>
      <c r="G966" s="49"/>
    </row>
    <row r="967">
      <c r="A967" s="5"/>
      <c r="B967" s="5"/>
      <c r="C967" s="5"/>
      <c r="D967" s="5"/>
      <c r="E967" s="5"/>
      <c r="F967" s="5"/>
      <c r="G967" s="49"/>
    </row>
    <row r="968">
      <c r="A968" s="5"/>
      <c r="B968" s="5"/>
      <c r="C968" s="5"/>
      <c r="D968" s="5"/>
      <c r="E968" s="5"/>
      <c r="F968" s="5"/>
      <c r="G968" s="49"/>
    </row>
    <row r="969">
      <c r="A969" s="5"/>
      <c r="B969" s="5"/>
      <c r="C969" s="5"/>
      <c r="D969" s="5"/>
      <c r="E969" s="5"/>
      <c r="F969" s="5"/>
      <c r="G969" s="49"/>
    </row>
    <row r="970">
      <c r="A970" s="5"/>
      <c r="B970" s="5"/>
      <c r="C970" s="5"/>
      <c r="D970" s="5"/>
      <c r="E970" s="5"/>
      <c r="F970" s="5"/>
      <c r="G970" s="49"/>
    </row>
    <row r="971">
      <c r="A971" s="5"/>
      <c r="B971" s="5"/>
      <c r="C971" s="5"/>
      <c r="D971" s="5"/>
      <c r="E971" s="5"/>
      <c r="F971" s="5"/>
      <c r="G971" s="49"/>
    </row>
    <row r="972">
      <c r="A972" s="5"/>
      <c r="B972" s="5"/>
      <c r="C972" s="5"/>
      <c r="D972" s="5"/>
      <c r="E972" s="5"/>
      <c r="F972" s="5"/>
      <c r="G972" s="49"/>
    </row>
    <row r="973">
      <c r="A973" s="5"/>
      <c r="B973" s="5"/>
      <c r="C973" s="5"/>
      <c r="D973" s="5"/>
      <c r="E973" s="5"/>
      <c r="F973" s="5"/>
      <c r="G973" s="49"/>
    </row>
    <row r="974">
      <c r="A974" s="5"/>
      <c r="B974" s="5"/>
      <c r="C974" s="5"/>
      <c r="D974" s="5"/>
      <c r="E974" s="5"/>
      <c r="F974" s="5"/>
      <c r="G974" s="49"/>
    </row>
    <row r="975">
      <c r="A975" s="5"/>
      <c r="B975" s="5"/>
      <c r="C975" s="5"/>
      <c r="D975" s="5"/>
      <c r="E975" s="5"/>
      <c r="F975" s="5"/>
      <c r="G975" s="49"/>
    </row>
    <row r="976">
      <c r="A976" s="5"/>
      <c r="B976" s="5"/>
      <c r="C976" s="5"/>
      <c r="D976" s="5"/>
      <c r="E976" s="5"/>
      <c r="F976" s="5"/>
      <c r="G976" s="49"/>
    </row>
    <row r="977">
      <c r="A977" s="5"/>
      <c r="B977" s="5"/>
      <c r="C977" s="5"/>
      <c r="D977" s="5"/>
      <c r="E977" s="5"/>
      <c r="F977" s="5"/>
      <c r="G977" s="49"/>
    </row>
    <row r="978">
      <c r="A978" s="5"/>
      <c r="B978" s="5"/>
      <c r="C978" s="5"/>
      <c r="D978" s="5"/>
      <c r="E978" s="5"/>
      <c r="F978" s="5"/>
      <c r="G978" s="49"/>
    </row>
    <row r="979">
      <c r="A979" s="5"/>
      <c r="B979" s="5"/>
      <c r="C979" s="5"/>
      <c r="D979" s="5"/>
      <c r="E979" s="5"/>
      <c r="F979" s="5"/>
      <c r="G979" s="49"/>
    </row>
    <row r="980">
      <c r="A980" s="5"/>
      <c r="B980" s="5"/>
      <c r="C980" s="5"/>
      <c r="D980" s="5"/>
      <c r="E980" s="5"/>
      <c r="F980" s="5"/>
      <c r="G980" s="49"/>
    </row>
    <row r="981">
      <c r="A981" s="5"/>
      <c r="B981" s="5"/>
      <c r="C981" s="5"/>
      <c r="D981" s="5"/>
      <c r="E981" s="5"/>
      <c r="F981" s="5"/>
      <c r="G981" s="49"/>
    </row>
    <row r="982">
      <c r="A982" s="5"/>
      <c r="B982" s="5"/>
      <c r="C982" s="5"/>
      <c r="D982" s="5"/>
      <c r="E982" s="5"/>
      <c r="F982" s="5"/>
      <c r="G982" s="49"/>
    </row>
    <row r="983">
      <c r="A983" s="5"/>
      <c r="B983" s="5"/>
      <c r="C983" s="5"/>
      <c r="D983" s="5"/>
      <c r="E983" s="5"/>
      <c r="F983" s="5"/>
      <c r="G983" s="49"/>
    </row>
    <row r="984">
      <c r="A984" s="5"/>
      <c r="B984" s="5"/>
      <c r="C984" s="5"/>
      <c r="D984" s="5"/>
      <c r="E984" s="5"/>
      <c r="F984" s="5"/>
      <c r="G984" s="49"/>
    </row>
    <row r="985">
      <c r="A985" s="5"/>
      <c r="B985" s="5"/>
      <c r="C985" s="5"/>
      <c r="D985" s="5"/>
      <c r="E985" s="5"/>
      <c r="F985" s="5"/>
      <c r="G985" s="49"/>
    </row>
    <row r="986">
      <c r="A986" s="5"/>
      <c r="B986" s="5"/>
      <c r="C986" s="5"/>
      <c r="D986" s="5"/>
      <c r="E986" s="5"/>
      <c r="F986" s="5"/>
      <c r="G986" s="49"/>
    </row>
    <row r="987">
      <c r="A987" s="5"/>
      <c r="B987" s="5"/>
      <c r="C987" s="5"/>
      <c r="D987" s="5"/>
      <c r="E987" s="5"/>
      <c r="F987" s="5"/>
      <c r="G987" s="49"/>
    </row>
    <row r="988">
      <c r="A988" s="5"/>
      <c r="B988" s="5"/>
      <c r="C988" s="5"/>
      <c r="D988" s="5"/>
      <c r="E988" s="5"/>
      <c r="F988" s="5"/>
      <c r="G988" s="49"/>
    </row>
    <row r="989">
      <c r="A989" s="5"/>
      <c r="B989" s="5"/>
      <c r="C989" s="5"/>
      <c r="D989" s="5"/>
      <c r="E989" s="5"/>
      <c r="F989" s="5"/>
      <c r="G989" s="49"/>
    </row>
    <row r="990">
      <c r="A990" s="5"/>
      <c r="B990" s="5"/>
      <c r="C990" s="5"/>
      <c r="D990" s="5"/>
      <c r="E990" s="5"/>
      <c r="F990" s="5"/>
      <c r="G990" s="49"/>
    </row>
  </sheetData>
  <dataValidations>
    <dataValidation type="list" allowBlank="1" sqref="G4:G82">
      <formula1>"yes,no,unsure"</formula1>
    </dataValidation>
    <dataValidation type="list" allowBlank="1" sqref="F4:F82">
      <formula1>"yes,no"</formula1>
    </dataValidation>
  </dataValidations>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71.0"/>
    <col customWidth="1" min="2" max="2" width="15.0"/>
    <col customWidth="1" min="3" max="3" width="56.29"/>
    <col customWidth="1" min="4" max="4" width="30.86"/>
    <col customWidth="1" min="6" max="6" width="36.43"/>
  </cols>
  <sheetData>
    <row r="1">
      <c r="A1" s="60" t="s">
        <v>2</v>
      </c>
      <c r="B1" s="61" t="s">
        <v>3</v>
      </c>
      <c r="C1" s="62" t="s">
        <v>332</v>
      </c>
      <c r="D1" s="63" t="s">
        <v>333</v>
      </c>
      <c r="E1" s="64" t="s">
        <v>334</v>
      </c>
      <c r="F1" s="64" t="s">
        <v>15</v>
      </c>
    </row>
    <row r="2">
      <c r="A2" s="65"/>
      <c r="B2" s="66"/>
      <c r="C2" s="67"/>
      <c r="D2" s="68" t="s">
        <v>335</v>
      </c>
      <c r="E2" s="69" t="s">
        <v>336</v>
      </c>
    </row>
    <row r="3">
      <c r="A3" s="65"/>
      <c r="B3" s="66"/>
      <c r="C3" s="67"/>
      <c r="D3" s="68" t="s">
        <v>337</v>
      </c>
      <c r="E3" s="68" t="s">
        <v>338</v>
      </c>
    </row>
    <row r="4">
      <c r="A4" s="37" t="s">
        <v>339</v>
      </c>
      <c r="C4" s="16" t="s">
        <v>340</v>
      </c>
      <c r="D4" s="51" t="s">
        <v>341</v>
      </c>
      <c r="E4" s="70"/>
      <c r="F4" s="70"/>
    </row>
    <row r="5">
      <c r="A5" s="37" t="s">
        <v>342</v>
      </c>
      <c r="B5" s="71" t="s">
        <v>343</v>
      </c>
      <c r="C5" s="16" t="s">
        <v>344</v>
      </c>
      <c r="D5" s="51" t="s">
        <v>341</v>
      </c>
      <c r="E5" s="70"/>
      <c r="F5" s="70"/>
    </row>
    <row r="6">
      <c r="A6" s="37" t="s">
        <v>345</v>
      </c>
      <c r="C6" s="16" t="s">
        <v>346</v>
      </c>
      <c r="D6" s="51" t="s">
        <v>18</v>
      </c>
      <c r="E6" s="70"/>
      <c r="F6" s="72"/>
    </row>
    <row r="7">
      <c r="A7" s="37" t="s">
        <v>347</v>
      </c>
      <c r="B7" s="71" t="s">
        <v>348</v>
      </c>
      <c r="C7" s="16" t="s">
        <v>349</v>
      </c>
      <c r="D7" s="51" t="s">
        <v>341</v>
      </c>
      <c r="E7" s="70"/>
      <c r="F7" s="70"/>
    </row>
    <row r="8">
      <c r="A8" s="37" t="s">
        <v>350</v>
      </c>
      <c r="B8" s="71" t="s">
        <v>351</v>
      </c>
      <c r="C8" s="16" t="s">
        <v>352</v>
      </c>
      <c r="D8" s="51" t="s">
        <v>341</v>
      </c>
      <c r="E8" s="70"/>
      <c r="F8" s="70"/>
    </row>
    <row r="9">
      <c r="A9" s="37" t="s">
        <v>353</v>
      </c>
      <c r="C9" s="16" t="s">
        <v>354</v>
      </c>
      <c r="D9" s="51" t="s">
        <v>341</v>
      </c>
      <c r="E9" s="70"/>
      <c r="F9" s="70"/>
    </row>
    <row r="10">
      <c r="A10" s="37" t="s">
        <v>355</v>
      </c>
      <c r="B10" s="71" t="s">
        <v>356</v>
      </c>
      <c r="C10" s="16" t="s">
        <v>357</v>
      </c>
      <c r="D10" s="51" t="s">
        <v>341</v>
      </c>
      <c r="E10" s="70"/>
      <c r="F10" s="70"/>
    </row>
    <row r="11">
      <c r="A11" s="37" t="s">
        <v>358</v>
      </c>
      <c r="B11" s="71" t="s">
        <v>359</v>
      </c>
      <c r="C11" s="16" t="s">
        <v>360</v>
      </c>
      <c r="D11" s="51" t="s">
        <v>341</v>
      </c>
      <c r="E11" s="70"/>
      <c r="F11" s="70"/>
    </row>
    <row r="12">
      <c r="A12" s="37" t="s">
        <v>361</v>
      </c>
      <c r="C12" s="16" t="s">
        <v>362</v>
      </c>
      <c r="D12" s="51" t="s">
        <v>341</v>
      </c>
      <c r="E12" s="70"/>
      <c r="F12" s="70"/>
    </row>
    <row r="13">
      <c r="A13" s="37" t="s">
        <v>363</v>
      </c>
      <c r="B13" s="71" t="s">
        <v>364</v>
      </c>
      <c r="C13" s="16" t="s">
        <v>365</v>
      </c>
      <c r="D13" s="51" t="s">
        <v>18</v>
      </c>
      <c r="E13" s="70"/>
      <c r="F13" s="70"/>
    </row>
    <row r="14">
      <c r="A14" s="37" t="s">
        <v>366</v>
      </c>
      <c r="B14" s="71" t="s">
        <v>367</v>
      </c>
      <c r="C14" s="36"/>
      <c r="D14" s="51" t="s">
        <v>18</v>
      </c>
      <c r="E14" s="70"/>
      <c r="F14" s="70"/>
    </row>
    <row r="15">
      <c r="A15" s="37" t="s">
        <v>368</v>
      </c>
      <c r="C15" s="16" t="s">
        <v>369</v>
      </c>
      <c r="D15" s="68" t="s">
        <v>341</v>
      </c>
      <c r="E15" s="51"/>
      <c r="F15" s="70"/>
    </row>
    <row r="16">
      <c r="A16" s="37" t="s">
        <v>370</v>
      </c>
      <c r="C16" s="16" t="s">
        <v>371</v>
      </c>
      <c r="D16" s="51" t="s">
        <v>18</v>
      </c>
      <c r="E16" s="70"/>
      <c r="F16" s="70"/>
    </row>
    <row r="17">
      <c r="A17" s="37" t="s">
        <v>372</v>
      </c>
      <c r="C17" s="16" t="s">
        <v>373</v>
      </c>
      <c r="D17" s="51" t="s">
        <v>18</v>
      </c>
      <c r="E17" s="70"/>
      <c r="F17" s="70"/>
    </row>
    <row r="18">
      <c r="A18" s="37" t="s">
        <v>374</v>
      </c>
      <c r="C18" s="16" t="s">
        <v>375</v>
      </c>
      <c r="D18" s="51" t="s">
        <v>341</v>
      </c>
      <c r="E18" s="70"/>
      <c r="F18" s="70"/>
    </row>
    <row r="19">
      <c r="A19" s="37" t="s">
        <v>376</v>
      </c>
      <c r="B19" s="71" t="s">
        <v>377</v>
      </c>
      <c r="C19" s="16" t="s">
        <v>378</v>
      </c>
      <c r="D19" s="51" t="s">
        <v>341</v>
      </c>
      <c r="E19" s="70"/>
      <c r="F19" s="70"/>
    </row>
    <row r="20">
      <c r="A20" s="37" t="s">
        <v>379</v>
      </c>
      <c r="B20" s="71" t="s">
        <v>380</v>
      </c>
      <c r="C20" s="16" t="s">
        <v>381</v>
      </c>
      <c r="D20" s="51" t="s">
        <v>341</v>
      </c>
      <c r="E20" s="70"/>
      <c r="F20" s="70"/>
    </row>
    <row r="21">
      <c r="A21" s="37" t="s">
        <v>382</v>
      </c>
      <c r="C21" s="16" t="s">
        <v>383</v>
      </c>
      <c r="D21" s="51" t="s">
        <v>341</v>
      </c>
      <c r="E21" s="70"/>
      <c r="F21" s="70"/>
    </row>
    <row r="22">
      <c r="A22" s="37" t="s">
        <v>384</v>
      </c>
      <c r="C22" s="16" t="s">
        <v>385</v>
      </c>
      <c r="D22" s="51" t="s">
        <v>341</v>
      </c>
      <c r="E22" s="70"/>
      <c r="F22" s="70"/>
    </row>
    <row r="23">
      <c r="A23" s="37" t="s">
        <v>386</v>
      </c>
      <c r="C23" s="16" t="s">
        <v>387</v>
      </c>
      <c r="D23" s="51" t="s">
        <v>341</v>
      </c>
      <c r="E23" s="70"/>
      <c r="F23" s="70"/>
    </row>
    <row r="24">
      <c r="A24" s="73" t="s">
        <v>388</v>
      </c>
      <c r="B24" s="74"/>
      <c r="C24" s="75" t="s">
        <v>389</v>
      </c>
      <c r="D24" s="51" t="s">
        <v>341</v>
      </c>
      <c r="E24" s="76"/>
      <c r="F24" s="72"/>
    </row>
    <row r="25">
      <c r="A25" s="37" t="s">
        <v>390</v>
      </c>
      <c r="C25" s="16" t="s">
        <v>391</v>
      </c>
      <c r="D25" s="51" t="s">
        <v>341</v>
      </c>
      <c r="E25" s="70"/>
      <c r="F25" s="70"/>
    </row>
    <row r="26">
      <c r="A26" s="37" t="s">
        <v>392</v>
      </c>
      <c r="B26" s="71" t="s">
        <v>393</v>
      </c>
      <c r="C26" s="16" t="s">
        <v>394</v>
      </c>
      <c r="D26" s="51" t="s">
        <v>18</v>
      </c>
      <c r="E26" s="70"/>
      <c r="F26" s="70"/>
    </row>
    <row r="27">
      <c r="A27" s="37" t="s">
        <v>395</v>
      </c>
      <c r="C27" s="16" t="s">
        <v>396</v>
      </c>
      <c r="D27" s="51" t="s">
        <v>18</v>
      </c>
      <c r="E27" s="70"/>
      <c r="F27" s="70"/>
    </row>
    <row r="28">
      <c r="A28" s="37" t="s">
        <v>397</v>
      </c>
      <c r="B28" s="71" t="s">
        <v>398</v>
      </c>
      <c r="C28" s="16" t="s">
        <v>399</v>
      </c>
      <c r="D28" s="51" t="s">
        <v>341</v>
      </c>
      <c r="E28" s="70"/>
      <c r="F28" s="70"/>
    </row>
    <row r="29">
      <c r="A29" s="37" t="s">
        <v>400</v>
      </c>
      <c r="C29" s="16" t="s">
        <v>401</v>
      </c>
      <c r="D29" s="51" t="s">
        <v>341</v>
      </c>
      <c r="E29" s="51"/>
      <c r="F29" s="70"/>
    </row>
    <row r="30">
      <c r="A30" s="37" t="s">
        <v>402</v>
      </c>
      <c r="B30" s="71" t="s">
        <v>403</v>
      </c>
      <c r="C30" s="16" t="s">
        <v>404</v>
      </c>
      <c r="D30" s="51" t="s">
        <v>341</v>
      </c>
      <c r="E30" s="70"/>
      <c r="F30" s="70"/>
    </row>
    <row r="31">
      <c r="A31" s="37" t="s">
        <v>405</v>
      </c>
      <c r="C31" s="16" t="s">
        <v>406</v>
      </c>
      <c r="D31" s="51" t="s">
        <v>341</v>
      </c>
      <c r="E31" s="70"/>
      <c r="F31" s="70"/>
    </row>
    <row r="32">
      <c r="A32" s="37" t="s">
        <v>407</v>
      </c>
      <c r="C32" s="16" t="s">
        <v>408</v>
      </c>
      <c r="D32" s="51" t="s">
        <v>341</v>
      </c>
      <c r="E32" s="70"/>
      <c r="F32" s="70"/>
    </row>
    <row r="33">
      <c r="A33" s="37" t="s">
        <v>409</v>
      </c>
      <c r="B33" s="71" t="s">
        <v>410</v>
      </c>
      <c r="C33" s="16" t="s">
        <v>411</v>
      </c>
      <c r="D33" s="51" t="s">
        <v>341</v>
      </c>
      <c r="E33" s="70"/>
      <c r="F33" s="70"/>
    </row>
    <row r="34">
      <c r="A34" s="73" t="s">
        <v>412</v>
      </c>
      <c r="B34" s="77" t="s">
        <v>413</v>
      </c>
      <c r="C34" s="75" t="s">
        <v>414</v>
      </c>
      <c r="D34" s="78" t="s">
        <v>20</v>
      </c>
      <c r="E34" s="78" t="s">
        <v>415</v>
      </c>
      <c r="F34" s="70"/>
    </row>
    <row r="35">
      <c r="A35" s="37" t="s">
        <v>416</v>
      </c>
      <c r="B35" s="71" t="s">
        <v>417</v>
      </c>
      <c r="C35" s="16" t="s">
        <v>418</v>
      </c>
      <c r="D35" s="51" t="s">
        <v>18</v>
      </c>
      <c r="E35" s="70"/>
      <c r="F35" s="70"/>
    </row>
    <row r="36">
      <c r="A36" s="37" t="s">
        <v>419</v>
      </c>
      <c r="B36" s="71" t="s">
        <v>420</v>
      </c>
      <c r="C36" s="36"/>
      <c r="D36" s="51" t="s">
        <v>18</v>
      </c>
      <c r="E36" s="70"/>
      <c r="F36" s="70"/>
    </row>
    <row r="37">
      <c r="A37" s="37" t="s">
        <v>421</v>
      </c>
      <c r="B37" s="71" t="s">
        <v>422</v>
      </c>
      <c r="C37" s="16" t="s">
        <v>423</v>
      </c>
      <c r="D37" s="51" t="s">
        <v>18</v>
      </c>
      <c r="E37" s="70"/>
      <c r="F37" s="70"/>
    </row>
    <row r="38">
      <c r="A38" s="37" t="s">
        <v>424</v>
      </c>
      <c r="C38" s="16" t="s">
        <v>425</v>
      </c>
      <c r="D38" s="51" t="s">
        <v>341</v>
      </c>
      <c r="E38" s="70"/>
      <c r="F38" s="70"/>
    </row>
    <row r="39">
      <c r="A39" s="37" t="s">
        <v>17</v>
      </c>
      <c r="C39" s="36"/>
      <c r="D39" s="51" t="s">
        <v>20</v>
      </c>
      <c r="E39" s="51" t="s">
        <v>20</v>
      </c>
      <c r="F39" s="70"/>
    </row>
    <row r="40">
      <c r="A40" s="37" t="s">
        <v>426</v>
      </c>
      <c r="C40" s="16" t="s">
        <v>427</v>
      </c>
      <c r="D40" s="51" t="s">
        <v>341</v>
      </c>
      <c r="E40" s="70"/>
      <c r="F40" s="70"/>
    </row>
    <row r="41">
      <c r="A41" s="37" t="s">
        <v>21</v>
      </c>
      <c r="B41" s="71" t="s">
        <v>22</v>
      </c>
      <c r="C41" s="36"/>
      <c r="D41" s="51" t="s">
        <v>20</v>
      </c>
      <c r="E41" s="51" t="s">
        <v>20</v>
      </c>
      <c r="F41" s="70"/>
    </row>
    <row r="42">
      <c r="A42" s="37" t="s">
        <v>428</v>
      </c>
      <c r="B42" s="71" t="s">
        <v>429</v>
      </c>
      <c r="C42" s="16" t="s">
        <v>430</v>
      </c>
      <c r="D42" s="51" t="s">
        <v>341</v>
      </c>
      <c r="E42" s="70"/>
      <c r="F42" s="70"/>
    </row>
    <row r="43">
      <c r="A43" s="37" t="s">
        <v>431</v>
      </c>
      <c r="C43" s="16" t="s">
        <v>432</v>
      </c>
      <c r="D43" s="51" t="s">
        <v>341</v>
      </c>
      <c r="E43" s="70"/>
      <c r="F43" s="70"/>
    </row>
    <row r="44">
      <c r="A44" s="37" t="s">
        <v>433</v>
      </c>
      <c r="C44" s="16" t="s">
        <v>434</v>
      </c>
      <c r="D44" s="51" t="s">
        <v>341</v>
      </c>
      <c r="E44" s="70"/>
      <c r="F44" s="70"/>
    </row>
    <row r="45">
      <c r="A45" s="37" t="s">
        <v>435</v>
      </c>
      <c r="C45" s="16" t="s">
        <v>436</v>
      </c>
      <c r="D45" s="51" t="s">
        <v>341</v>
      </c>
      <c r="E45" s="70"/>
      <c r="F45" s="70"/>
    </row>
    <row r="46">
      <c r="A46" s="37" t="s">
        <v>437</v>
      </c>
      <c r="B46" s="71" t="s">
        <v>438</v>
      </c>
      <c r="C46" s="16" t="s">
        <v>439</v>
      </c>
      <c r="D46" s="51" t="s">
        <v>18</v>
      </c>
      <c r="E46" s="51"/>
      <c r="F46" s="70"/>
    </row>
    <row r="47">
      <c r="A47" s="37" t="s">
        <v>440</v>
      </c>
      <c r="B47" s="71" t="s">
        <v>441</v>
      </c>
      <c r="C47" s="16" t="s">
        <v>442</v>
      </c>
      <c r="D47" s="79" t="s">
        <v>341</v>
      </c>
      <c r="E47" s="70"/>
      <c r="F47" s="70"/>
    </row>
    <row r="48">
      <c r="A48" s="37" t="s">
        <v>443</v>
      </c>
      <c r="B48" s="71" t="s">
        <v>444</v>
      </c>
      <c r="C48" s="16" t="s">
        <v>445</v>
      </c>
      <c r="D48" s="79" t="s">
        <v>341</v>
      </c>
      <c r="E48" s="70"/>
      <c r="F48" s="70"/>
    </row>
    <row r="49">
      <c r="A49" s="37" t="s">
        <v>446</v>
      </c>
      <c r="C49" s="16" t="s">
        <v>447</v>
      </c>
      <c r="D49" s="79" t="s">
        <v>341</v>
      </c>
      <c r="E49" s="70"/>
      <c r="F49" s="70"/>
    </row>
    <row r="50">
      <c r="A50" s="37" t="s">
        <v>448</v>
      </c>
      <c r="B50" s="71" t="s">
        <v>449</v>
      </c>
      <c r="C50" s="16" t="s">
        <v>450</v>
      </c>
      <c r="D50" s="79" t="s">
        <v>341</v>
      </c>
      <c r="E50" s="70"/>
      <c r="F50" s="70"/>
    </row>
    <row r="51">
      <c r="A51" s="37" t="s">
        <v>451</v>
      </c>
      <c r="C51" s="16" t="s">
        <v>452</v>
      </c>
      <c r="D51" s="79" t="s">
        <v>341</v>
      </c>
      <c r="E51" s="70"/>
      <c r="F51" s="70"/>
    </row>
    <row r="52">
      <c r="A52" s="37" t="s">
        <v>453</v>
      </c>
      <c r="B52" s="71" t="s">
        <v>454</v>
      </c>
      <c r="C52" s="16" t="s">
        <v>455</v>
      </c>
      <c r="D52" s="79" t="s">
        <v>341</v>
      </c>
      <c r="E52" s="70"/>
      <c r="F52" s="70"/>
    </row>
    <row r="53">
      <c r="A53" s="37" t="s">
        <v>456</v>
      </c>
      <c r="C53" s="16" t="s">
        <v>457</v>
      </c>
      <c r="D53" s="79" t="s">
        <v>341</v>
      </c>
      <c r="E53" s="70"/>
      <c r="F53" s="70"/>
    </row>
    <row r="54">
      <c r="A54" s="37" t="s">
        <v>458</v>
      </c>
      <c r="B54" s="71" t="s">
        <v>459</v>
      </c>
      <c r="C54" s="16" t="s">
        <v>460</v>
      </c>
      <c r="D54" s="79" t="s">
        <v>341</v>
      </c>
      <c r="E54" s="70"/>
      <c r="F54" s="70"/>
    </row>
    <row r="55">
      <c r="A55" s="37" t="s">
        <v>461</v>
      </c>
      <c r="B55" s="71" t="s">
        <v>462</v>
      </c>
      <c r="C55" s="36"/>
      <c r="D55" s="68" t="s">
        <v>341</v>
      </c>
      <c r="E55" s="70"/>
      <c r="F55" s="70"/>
    </row>
    <row r="56">
      <c r="A56" s="37" t="s">
        <v>463</v>
      </c>
      <c r="B56" s="71" t="s">
        <v>464</v>
      </c>
      <c r="C56" s="16" t="s">
        <v>465</v>
      </c>
      <c r="D56" s="68" t="s">
        <v>341</v>
      </c>
      <c r="E56" s="70"/>
      <c r="F56" s="70"/>
    </row>
    <row r="57">
      <c r="A57" s="37" t="s">
        <v>24</v>
      </c>
      <c r="C57" s="16" t="s">
        <v>25</v>
      </c>
      <c r="D57" s="68" t="s">
        <v>20</v>
      </c>
      <c r="E57" s="51" t="s">
        <v>20</v>
      </c>
      <c r="F57" s="51" t="s">
        <v>26</v>
      </c>
    </row>
    <row r="58">
      <c r="A58" s="37" t="s">
        <v>466</v>
      </c>
      <c r="C58" s="16" t="s">
        <v>467</v>
      </c>
      <c r="D58" s="68" t="s">
        <v>341</v>
      </c>
      <c r="E58" s="70"/>
      <c r="F58" s="70"/>
    </row>
    <row r="59">
      <c r="A59" s="37" t="s">
        <v>27</v>
      </c>
      <c r="B59" s="71" t="s">
        <v>28</v>
      </c>
      <c r="C59" s="36"/>
      <c r="D59" s="68" t="s">
        <v>20</v>
      </c>
      <c r="E59" s="51" t="s">
        <v>20</v>
      </c>
      <c r="F59" s="70"/>
    </row>
    <row r="60">
      <c r="A60" s="37" t="s">
        <v>468</v>
      </c>
      <c r="B60" s="71" t="s">
        <v>469</v>
      </c>
      <c r="C60" s="16" t="s">
        <v>470</v>
      </c>
      <c r="D60" s="68" t="s">
        <v>18</v>
      </c>
      <c r="E60" s="70"/>
      <c r="F60" s="70"/>
    </row>
    <row r="61">
      <c r="A61" s="37" t="s">
        <v>471</v>
      </c>
      <c r="B61" s="71" t="s">
        <v>472</v>
      </c>
      <c r="C61" s="16" t="s">
        <v>473</v>
      </c>
      <c r="D61" s="68" t="s">
        <v>18</v>
      </c>
      <c r="E61" s="70"/>
      <c r="F61" s="70"/>
    </row>
    <row r="62">
      <c r="A62" s="37" t="s">
        <v>474</v>
      </c>
      <c r="B62" s="71" t="s">
        <v>475</v>
      </c>
      <c r="C62" s="16" t="s">
        <v>476</v>
      </c>
      <c r="D62" s="68" t="s">
        <v>18</v>
      </c>
      <c r="E62" s="70"/>
      <c r="F62" s="70"/>
    </row>
    <row r="63">
      <c r="A63" s="37" t="s">
        <v>477</v>
      </c>
      <c r="B63" s="71" t="s">
        <v>478</v>
      </c>
      <c r="C63" s="16" t="s">
        <v>479</v>
      </c>
      <c r="D63" s="68" t="s">
        <v>18</v>
      </c>
      <c r="E63" s="70"/>
      <c r="F63" s="70"/>
    </row>
    <row r="64">
      <c r="A64" s="37" t="s">
        <v>480</v>
      </c>
      <c r="B64" s="71" t="s">
        <v>481</v>
      </c>
      <c r="C64" s="16" t="s">
        <v>482</v>
      </c>
      <c r="D64" s="68" t="s">
        <v>341</v>
      </c>
      <c r="E64" s="70"/>
      <c r="F64" s="70"/>
    </row>
    <row r="65">
      <c r="A65" s="37" t="s">
        <v>483</v>
      </c>
      <c r="C65" s="16" t="s">
        <v>484</v>
      </c>
      <c r="D65" s="68" t="s">
        <v>341</v>
      </c>
      <c r="E65" s="70"/>
      <c r="F65" s="70"/>
    </row>
    <row r="66">
      <c r="A66" s="37" t="s">
        <v>485</v>
      </c>
      <c r="C66" s="16" t="s">
        <v>486</v>
      </c>
      <c r="D66" s="68" t="s">
        <v>341</v>
      </c>
      <c r="E66" s="70"/>
      <c r="F66" s="70"/>
    </row>
    <row r="67">
      <c r="A67" s="37" t="s">
        <v>487</v>
      </c>
      <c r="C67" s="16" t="s">
        <v>488</v>
      </c>
      <c r="D67" s="68" t="s">
        <v>341</v>
      </c>
      <c r="E67" s="70"/>
      <c r="F67" s="70"/>
    </row>
    <row r="68">
      <c r="A68" s="37" t="s">
        <v>489</v>
      </c>
      <c r="C68" s="16" t="s">
        <v>490</v>
      </c>
      <c r="D68" s="68" t="s">
        <v>341</v>
      </c>
      <c r="E68" s="70"/>
      <c r="F68" s="70"/>
    </row>
    <row r="69">
      <c r="A69" s="37" t="s">
        <v>491</v>
      </c>
      <c r="C69" s="16" t="s">
        <v>492</v>
      </c>
      <c r="D69" s="68" t="s">
        <v>341</v>
      </c>
      <c r="E69" s="70"/>
      <c r="F69" s="70"/>
    </row>
    <row r="70">
      <c r="A70" s="37" t="s">
        <v>493</v>
      </c>
      <c r="B70" s="71" t="s">
        <v>494</v>
      </c>
      <c r="C70" s="16" t="s">
        <v>495</v>
      </c>
      <c r="D70" s="68" t="s">
        <v>341</v>
      </c>
      <c r="E70" s="70"/>
      <c r="F70" s="70"/>
    </row>
    <row r="71">
      <c r="A71" s="37" t="s">
        <v>496</v>
      </c>
      <c r="B71" s="71" t="s">
        <v>497</v>
      </c>
      <c r="C71" s="36"/>
      <c r="D71" s="68" t="s">
        <v>18</v>
      </c>
      <c r="E71" s="70"/>
      <c r="F71" s="70"/>
    </row>
    <row r="72">
      <c r="A72" s="37" t="s">
        <v>31</v>
      </c>
      <c r="C72" s="16" t="s">
        <v>32</v>
      </c>
      <c r="D72" s="68" t="s">
        <v>20</v>
      </c>
      <c r="E72" s="51" t="s">
        <v>20</v>
      </c>
      <c r="F72" s="70"/>
    </row>
    <row r="73">
      <c r="A73" s="37" t="s">
        <v>498</v>
      </c>
      <c r="C73" s="16" t="s">
        <v>499</v>
      </c>
      <c r="D73" s="68" t="s">
        <v>341</v>
      </c>
      <c r="E73" s="70"/>
      <c r="F73" s="70"/>
    </row>
    <row r="74">
      <c r="A74" s="37" t="s">
        <v>500</v>
      </c>
      <c r="B74" s="71" t="s">
        <v>501</v>
      </c>
      <c r="C74" s="16" t="s">
        <v>502</v>
      </c>
      <c r="D74" s="68" t="s">
        <v>44</v>
      </c>
      <c r="E74" s="51" t="s">
        <v>20</v>
      </c>
      <c r="F74" s="70"/>
    </row>
    <row r="75">
      <c r="A75" s="37" t="s">
        <v>503</v>
      </c>
      <c r="C75" s="16" t="s">
        <v>504</v>
      </c>
      <c r="D75" s="68" t="s">
        <v>341</v>
      </c>
      <c r="E75" s="70"/>
      <c r="F75" s="70"/>
    </row>
    <row r="76">
      <c r="A76" s="37" t="s">
        <v>505</v>
      </c>
      <c r="B76" s="71" t="s">
        <v>506</v>
      </c>
      <c r="C76" s="36"/>
      <c r="D76" s="68" t="s">
        <v>341</v>
      </c>
      <c r="E76" s="70"/>
      <c r="F76" s="70"/>
    </row>
    <row r="77">
      <c r="A77" s="37" t="s">
        <v>508</v>
      </c>
      <c r="C77" s="16" t="s">
        <v>509</v>
      </c>
      <c r="D77" s="68" t="s">
        <v>341</v>
      </c>
      <c r="E77" s="70"/>
      <c r="F77" s="70"/>
    </row>
    <row r="78">
      <c r="A78" s="37" t="s">
        <v>35</v>
      </c>
      <c r="C78" s="16" t="s">
        <v>36</v>
      </c>
      <c r="D78" s="68" t="s">
        <v>20</v>
      </c>
      <c r="E78" s="51" t="s">
        <v>20</v>
      </c>
      <c r="F78" s="70"/>
    </row>
    <row r="79">
      <c r="A79" s="37" t="s">
        <v>510</v>
      </c>
      <c r="C79" s="16" t="s">
        <v>511</v>
      </c>
      <c r="D79" s="68" t="s">
        <v>18</v>
      </c>
      <c r="E79" s="70"/>
      <c r="F79" s="70"/>
    </row>
    <row r="80">
      <c r="A80" s="37" t="s">
        <v>512</v>
      </c>
      <c r="B80" s="71" t="s">
        <v>513</v>
      </c>
      <c r="C80" s="36"/>
      <c r="D80" s="68" t="s">
        <v>341</v>
      </c>
      <c r="E80" s="70"/>
      <c r="F80" s="70"/>
    </row>
    <row r="81">
      <c r="A81" s="37" t="s">
        <v>514</v>
      </c>
      <c r="B81" s="71" t="s">
        <v>515</v>
      </c>
      <c r="C81" s="16" t="s">
        <v>516</v>
      </c>
      <c r="D81" s="68" t="s">
        <v>341</v>
      </c>
      <c r="E81" s="70"/>
      <c r="F81" s="70"/>
    </row>
    <row r="82">
      <c r="A82" s="37" t="s">
        <v>517</v>
      </c>
      <c r="C82" s="16" t="s">
        <v>518</v>
      </c>
      <c r="D82" s="68" t="s">
        <v>341</v>
      </c>
      <c r="E82" s="70"/>
      <c r="F82" s="70"/>
    </row>
    <row r="83">
      <c r="A83" s="37" t="s">
        <v>519</v>
      </c>
      <c r="C83" s="36"/>
      <c r="D83" s="68" t="s">
        <v>18</v>
      </c>
      <c r="E83" s="70"/>
      <c r="F83" s="70"/>
    </row>
    <row r="84">
      <c r="A84" s="37" t="s">
        <v>520</v>
      </c>
      <c r="C84" s="16" t="s">
        <v>521</v>
      </c>
      <c r="D84" s="68" t="s">
        <v>341</v>
      </c>
      <c r="E84" s="70"/>
      <c r="F84" s="70"/>
    </row>
    <row r="85">
      <c r="A85" s="37" t="s">
        <v>522</v>
      </c>
      <c r="B85" s="71" t="s">
        <v>523</v>
      </c>
      <c r="C85" s="16" t="s">
        <v>524</v>
      </c>
      <c r="D85" s="68" t="s">
        <v>341</v>
      </c>
      <c r="E85" s="70"/>
      <c r="F85" s="70"/>
    </row>
    <row r="86">
      <c r="A86" s="37" t="s">
        <v>525</v>
      </c>
      <c r="C86" s="16" t="s">
        <v>526</v>
      </c>
      <c r="D86" s="68" t="s">
        <v>341</v>
      </c>
      <c r="E86" s="70"/>
      <c r="F86" s="70"/>
    </row>
    <row r="87">
      <c r="A87" s="37" t="s">
        <v>527</v>
      </c>
      <c r="C87" s="16" t="s">
        <v>528</v>
      </c>
      <c r="D87" s="68" t="s">
        <v>341</v>
      </c>
      <c r="E87" s="70"/>
      <c r="F87" s="70"/>
    </row>
    <row r="88">
      <c r="A88" s="37" t="s">
        <v>529</v>
      </c>
      <c r="C88" s="16" t="s">
        <v>530</v>
      </c>
      <c r="D88" s="68" t="s">
        <v>18</v>
      </c>
      <c r="E88" s="70"/>
      <c r="F88" s="70"/>
    </row>
    <row r="89">
      <c r="A89" s="37" t="s">
        <v>38</v>
      </c>
      <c r="B89" s="71" t="s">
        <v>39</v>
      </c>
      <c r="C89" s="36"/>
      <c r="D89" s="68" t="s">
        <v>20</v>
      </c>
      <c r="E89" s="51" t="s">
        <v>20</v>
      </c>
      <c r="F89" s="70"/>
    </row>
    <row r="90">
      <c r="A90" s="37" t="s">
        <v>300</v>
      </c>
      <c r="C90" s="16" t="s">
        <v>301</v>
      </c>
      <c r="D90" s="68" t="s">
        <v>20</v>
      </c>
      <c r="E90" s="51" t="s">
        <v>20</v>
      </c>
      <c r="F90" s="70"/>
    </row>
    <row r="91">
      <c r="A91" s="37" t="s">
        <v>531</v>
      </c>
      <c r="C91" s="16" t="s">
        <v>532</v>
      </c>
      <c r="D91" s="68" t="s">
        <v>341</v>
      </c>
      <c r="E91" s="70"/>
      <c r="F91" s="70"/>
    </row>
    <row r="92">
      <c r="A92" s="37" t="s">
        <v>533</v>
      </c>
      <c r="B92" s="71" t="s">
        <v>534</v>
      </c>
      <c r="C92" s="36"/>
      <c r="D92" s="68" t="s">
        <v>341</v>
      </c>
      <c r="E92" s="70"/>
      <c r="F92" s="70"/>
    </row>
    <row r="93">
      <c r="A93" s="37" t="s">
        <v>535</v>
      </c>
      <c r="C93" s="16" t="s">
        <v>536</v>
      </c>
      <c r="D93" s="68" t="s">
        <v>341</v>
      </c>
      <c r="E93" s="70"/>
      <c r="F93" s="70"/>
    </row>
    <row r="94">
      <c r="A94" s="37" t="s">
        <v>537</v>
      </c>
      <c r="C94" s="16" t="s">
        <v>538</v>
      </c>
      <c r="D94" s="68" t="s">
        <v>341</v>
      </c>
      <c r="E94" s="70"/>
      <c r="F94" s="70"/>
    </row>
    <row r="95">
      <c r="A95" s="37" t="s">
        <v>539</v>
      </c>
      <c r="C95" s="16" t="s">
        <v>540</v>
      </c>
      <c r="D95" s="68" t="s">
        <v>341</v>
      </c>
      <c r="E95" s="70"/>
      <c r="F95" s="70"/>
    </row>
    <row r="96">
      <c r="A96" s="37" t="s">
        <v>541</v>
      </c>
      <c r="C96" s="16" t="s">
        <v>542</v>
      </c>
      <c r="D96" s="68" t="s">
        <v>341</v>
      </c>
      <c r="E96" s="70"/>
      <c r="F96" s="70"/>
    </row>
    <row r="97">
      <c r="A97" s="37" t="s">
        <v>42</v>
      </c>
      <c r="B97" s="71" t="s">
        <v>43</v>
      </c>
      <c r="C97" s="36"/>
      <c r="D97" s="68" t="s">
        <v>20</v>
      </c>
      <c r="E97" s="51" t="s">
        <v>20</v>
      </c>
      <c r="F97" s="70"/>
    </row>
    <row r="98">
      <c r="A98" s="37" t="s">
        <v>543</v>
      </c>
      <c r="B98" s="71" t="s">
        <v>544</v>
      </c>
      <c r="C98" s="16" t="s">
        <v>546</v>
      </c>
      <c r="D98" s="68" t="s">
        <v>341</v>
      </c>
      <c r="E98" s="70"/>
      <c r="F98" s="70"/>
    </row>
    <row r="99">
      <c r="A99" s="37" t="s">
        <v>547</v>
      </c>
      <c r="B99" s="71" t="s">
        <v>548</v>
      </c>
      <c r="C99" s="36"/>
      <c r="D99" s="68" t="s">
        <v>18</v>
      </c>
      <c r="E99" s="70"/>
      <c r="F99" s="70"/>
    </row>
    <row r="100">
      <c r="A100" s="37" t="s">
        <v>549</v>
      </c>
      <c r="C100" s="16" t="s">
        <v>550</v>
      </c>
      <c r="D100" s="68" t="s">
        <v>341</v>
      </c>
      <c r="E100" s="70"/>
      <c r="F100" s="70"/>
    </row>
    <row r="101">
      <c r="A101" s="37" t="s">
        <v>551</v>
      </c>
      <c r="B101" s="71" t="s">
        <v>552</v>
      </c>
      <c r="C101" s="16" t="s">
        <v>553</v>
      </c>
      <c r="D101" s="68" t="s">
        <v>20</v>
      </c>
      <c r="E101" s="51" t="s">
        <v>415</v>
      </c>
      <c r="F101" s="70"/>
    </row>
    <row r="102">
      <c r="A102" s="37" t="s">
        <v>46</v>
      </c>
      <c r="B102" s="71" t="s">
        <v>47</v>
      </c>
      <c r="C102" s="36"/>
      <c r="D102" s="68" t="s">
        <v>20</v>
      </c>
      <c r="E102" s="51" t="s">
        <v>20</v>
      </c>
      <c r="F102" s="70"/>
    </row>
    <row r="103">
      <c r="A103" s="37" t="s">
        <v>554</v>
      </c>
      <c r="C103" s="16" t="s">
        <v>555</v>
      </c>
      <c r="D103" s="68" t="s">
        <v>20</v>
      </c>
      <c r="E103" s="51" t="s">
        <v>415</v>
      </c>
      <c r="F103" s="70"/>
    </row>
    <row r="104">
      <c r="A104" s="37" t="s">
        <v>556</v>
      </c>
      <c r="C104" s="16" t="s">
        <v>557</v>
      </c>
      <c r="D104" s="68" t="s">
        <v>341</v>
      </c>
      <c r="E104" s="70"/>
      <c r="F104" s="70"/>
    </row>
    <row r="105">
      <c r="A105" s="37" t="s">
        <v>51</v>
      </c>
      <c r="B105" s="71" t="s">
        <v>52</v>
      </c>
      <c r="C105" s="36"/>
      <c r="D105" s="68" t="s">
        <v>20</v>
      </c>
      <c r="E105" s="51" t="s">
        <v>20</v>
      </c>
      <c r="F105" s="70"/>
    </row>
    <row r="106">
      <c r="A106" s="37" t="s">
        <v>558</v>
      </c>
      <c r="C106" s="16" t="s">
        <v>559</v>
      </c>
      <c r="D106" s="68" t="s">
        <v>341</v>
      </c>
      <c r="E106" s="70"/>
      <c r="F106" s="70"/>
    </row>
    <row r="107">
      <c r="A107" s="37" t="s">
        <v>560</v>
      </c>
      <c r="C107" s="16" t="s">
        <v>561</v>
      </c>
      <c r="D107" s="68" t="s">
        <v>341</v>
      </c>
      <c r="E107" s="70"/>
      <c r="F107" s="70"/>
    </row>
    <row r="108">
      <c r="A108" s="37" t="s">
        <v>562</v>
      </c>
      <c r="C108" s="16" t="s">
        <v>563</v>
      </c>
      <c r="D108" s="68" t="s">
        <v>341</v>
      </c>
      <c r="E108" s="70"/>
      <c r="F108" s="70"/>
    </row>
    <row r="109">
      <c r="A109" s="37" t="s">
        <v>564</v>
      </c>
      <c r="C109" s="16" t="s">
        <v>565</v>
      </c>
      <c r="D109" s="68" t="s">
        <v>341</v>
      </c>
      <c r="E109" s="70"/>
      <c r="F109" s="70"/>
    </row>
    <row r="110">
      <c r="A110" s="37" t="s">
        <v>566</v>
      </c>
      <c r="C110" s="16" t="s">
        <v>567</v>
      </c>
      <c r="D110" s="68" t="s">
        <v>341</v>
      </c>
      <c r="E110" s="70"/>
      <c r="F110" s="70"/>
    </row>
    <row r="111">
      <c r="A111" s="37" t="s">
        <v>568</v>
      </c>
      <c r="C111" s="16" t="s">
        <v>569</v>
      </c>
      <c r="D111" s="68" t="s">
        <v>341</v>
      </c>
      <c r="E111" s="70"/>
      <c r="F111" s="70"/>
    </row>
    <row r="112">
      <c r="A112" s="37" t="s">
        <v>570</v>
      </c>
      <c r="C112" s="16" t="s">
        <v>571</v>
      </c>
      <c r="D112" s="68" t="s">
        <v>341</v>
      </c>
      <c r="E112" s="70"/>
      <c r="F112" s="70"/>
    </row>
    <row r="113">
      <c r="A113" s="37" t="s">
        <v>572</v>
      </c>
      <c r="C113" s="16" t="s">
        <v>573</v>
      </c>
      <c r="D113" s="68" t="s">
        <v>341</v>
      </c>
      <c r="E113" s="70"/>
      <c r="F113" s="70"/>
    </row>
    <row r="114">
      <c r="A114" s="37" t="s">
        <v>574</v>
      </c>
      <c r="C114" s="16" t="s">
        <v>575</v>
      </c>
      <c r="D114" s="68" t="s">
        <v>341</v>
      </c>
      <c r="E114" s="70"/>
      <c r="F114" s="70"/>
    </row>
    <row r="115">
      <c r="A115" s="37" t="s">
        <v>576</v>
      </c>
      <c r="B115" s="71" t="s">
        <v>577</v>
      </c>
      <c r="C115" s="16" t="s">
        <v>578</v>
      </c>
      <c r="D115" s="68" t="s">
        <v>341</v>
      </c>
      <c r="E115" s="70"/>
      <c r="F115" s="70"/>
    </row>
    <row r="116">
      <c r="A116" s="37" t="s">
        <v>579</v>
      </c>
      <c r="B116" s="71" t="s">
        <v>580</v>
      </c>
      <c r="C116" s="16" t="s">
        <v>581</v>
      </c>
      <c r="D116" s="68" t="s">
        <v>18</v>
      </c>
      <c r="E116" s="70"/>
      <c r="F116" s="70"/>
    </row>
    <row r="117">
      <c r="A117" s="37" t="s">
        <v>582</v>
      </c>
      <c r="C117" s="16" t="s">
        <v>583</v>
      </c>
      <c r="D117" s="68" t="s">
        <v>341</v>
      </c>
      <c r="E117" s="70"/>
      <c r="F117" s="70"/>
    </row>
    <row r="118">
      <c r="A118" s="37" t="s">
        <v>584</v>
      </c>
      <c r="C118" s="16" t="s">
        <v>585</v>
      </c>
      <c r="D118" s="68" t="s">
        <v>341</v>
      </c>
      <c r="E118" s="70"/>
      <c r="F118" s="70"/>
    </row>
    <row r="119">
      <c r="A119" s="37" t="s">
        <v>586</v>
      </c>
      <c r="C119" s="16" t="s">
        <v>587</v>
      </c>
      <c r="D119" s="68" t="s">
        <v>341</v>
      </c>
      <c r="E119" s="70"/>
      <c r="F119" s="70"/>
    </row>
    <row r="120">
      <c r="A120" s="37" t="s">
        <v>588</v>
      </c>
      <c r="C120" s="16" t="s">
        <v>589</v>
      </c>
      <c r="D120" s="68" t="s">
        <v>341</v>
      </c>
      <c r="E120" s="70"/>
      <c r="F120" s="70"/>
    </row>
    <row r="121">
      <c r="A121" s="37" t="s">
        <v>590</v>
      </c>
      <c r="C121" s="16" t="s">
        <v>591</v>
      </c>
      <c r="D121" s="68" t="s">
        <v>341</v>
      </c>
      <c r="E121" s="70"/>
      <c r="F121" s="70"/>
    </row>
    <row r="122">
      <c r="A122" s="37" t="s">
        <v>592</v>
      </c>
      <c r="B122" s="71" t="s">
        <v>593</v>
      </c>
      <c r="C122" s="16" t="s">
        <v>594</v>
      </c>
      <c r="D122" s="68" t="s">
        <v>341</v>
      </c>
      <c r="E122" s="70"/>
      <c r="F122" s="70"/>
    </row>
    <row r="123">
      <c r="A123" s="37" t="s">
        <v>595</v>
      </c>
      <c r="C123" s="16" t="s">
        <v>596</v>
      </c>
      <c r="D123" s="68" t="s">
        <v>341</v>
      </c>
      <c r="E123" s="70"/>
      <c r="F123" s="70"/>
    </row>
    <row r="124">
      <c r="A124" s="37" t="s">
        <v>597</v>
      </c>
      <c r="C124" s="16" t="s">
        <v>598</v>
      </c>
      <c r="D124" s="68" t="s">
        <v>341</v>
      </c>
      <c r="E124" s="70"/>
      <c r="F124" s="70"/>
    </row>
    <row r="125">
      <c r="A125" s="37" t="s">
        <v>599</v>
      </c>
      <c r="C125" s="16" t="s">
        <v>600</v>
      </c>
      <c r="D125" s="68" t="s">
        <v>341</v>
      </c>
      <c r="E125" s="70"/>
      <c r="F125" s="70"/>
    </row>
    <row r="126">
      <c r="A126" s="37" t="s">
        <v>601</v>
      </c>
      <c r="C126" s="16" t="s">
        <v>602</v>
      </c>
      <c r="D126" s="68" t="s">
        <v>341</v>
      </c>
      <c r="E126" s="70"/>
      <c r="F126" s="70"/>
    </row>
    <row r="127">
      <c r="A127" s="37" t="s">
        <v>603</v>
      </c>
      <c r="B127" s="71" t="s">
        <v>604</v>
      </c>
      <c r="C127" s="36"/>
      <c r="D127" s="68" t="s">
        <v>20</v>
      </c>
      <c r="E127" s="51" t="s">
        <v>20</v>
      </c>
      <c r="F127" s="70"/>
    </row>
    <row r="128">
      <c r="A128" s="37" t="s">
        <v>605</v>
      </c>
      <c r="C128" s="16" t="s">
        <v>606</v>
      </c>
      <c r="D128" s="68" t="s">
        <v>341</v>
      </c>
      <c r="E128" s="70"/>
      <c r="F128" s="70"/>
    </row>
    <row r="129">
      <c r="A129" s="37" t="s">
        <v>54</v>
      </c>
      <c r="C129" s="16" t="s">
        <v>55</v>
      </c>
      <c r="D129" s="68" t="s">
        <v>20</v>
      </c>
      <c r="E129" s="51" t="s">
        <v>415</v>
      </c>
      <c r="F129" s="70"/>
    </row>
    <row r="130">
      <c r="A130" s="37" t="s">
        <v>607</v>
      </c>
      <c r="C130" s="16" t="s">
        <v>608</v>
      </c>
      <c r="D130" s="68" t="s">
        <v>341</v>
      </c>
      <c r="E130" s="70"/>
      <c r="F130" s="70"/>
    </row>
    <row r="131">
      <c r="A131" s="37" t="s">
        <v>609</v>
      </c>
      <c r="C131" s="16" t="s">
        <v>610</v>
      </c>
      <c r="D131" s="68" t="s">
        <v>341</v>
      </c>
      <c r="E131" s="70"/>
      <c r="F131" s="70"/>
    </row>
    <row r="132">
      <c r="A132" s="37" t="s">
        <v>611</v>
      </c>
      <c r="B132" s="71" t="s">
        <v>612</v>
      </c>
      <c r="C132" s="36"/>
      <c r="D132" s="68" t="s">
        <v>341</v>
      </c>
      <c r="E132" s="70"/>
      <c r="F132" s="70"/>
    </row>
    <row r="133">
      <c r="A133" s="37" t="s">
        <v>613</v>
      </c>
      <c r="C133" s="16" t="s">
        <v>614</v>
      </c>
      <c r="D133" s="68" t="s">
        <v>18</v>
      </c>
      <c r="E133" s="51"/>
      <c r="F133" s="70"/>
    </row>
    <row r="134">
      <c r="A134" s="37" t="s">
        <v>615</v>
      </c>
      <c r="C134" s="16" t="s">
        <v>616</v>
      </c>
      <c r="D134" s="68" t="s">
        <v>341</v>
      </c>
      <c r="E134" s="70"/>
      <c r="F134" s="70"/>
    </row>
    <row r="135">
      <c r="A135" s="37" t="s">
        <v>617</v>
      </c>
      <c r="C135" s="16" t="s">
        <v>618</v>
      </c>
      <c r="D135" s="68" t="s">
        <v>341</v>
      </c>
      <c r="E135" s="70"/>
      <c r="F135" s="70"/>
    </row>
    <row r="136">
      <c r="A136" s="37" t="s">
        <v>619</v>
      </c>
      <c r="B136" s="71" t="s">
        <v>620</v>
      </c>
      <c r="C136" s="16" t="s">
        <v>621</v>
      </c>
      <c r="D136" s="68" t="s">
        <v>341</v>
      </c>
      <c r="E136" s="70"/>
      <c r="F136" s="70"/>
    </row>
    <row r="137">
      <c r="A137" s="37" t="s">
        <v>622</v>
      </c>
      <c r="C137" s="16" t="s">
        <v>623</v>
      </c>
      <c r="D137" s="68" t="s">
        <v>341</v>
      </c>
      <c r="E137" s="70"/>
      <c r="F137" s="70"/>
    </row>
    <row r="138">
      <c r="A138" s="37" t="s">
        <v>624</v>
      </c>
      <c r="C138" s="16" t="s">
        <v>625</v>
      </c>
      <c r="D138" s="68" t="s">
        <v>341</v>
      </c>
      <c r="E138" s="70"/>
      <c r="F138" s="70"/>
    </row>
    <row r="139">
      <c r="A139" s="37" t="s">
        <v>626</v>
      </c>
      <c r="C139" s="16" t="s">
        <v>627</v>
      </c>
      <c r="D139" s="68" t="s">
        <v>341</v>
      </c>
      <c r="E139" s="70"/>
      <c r="F139" s="70"/>
    </row>
    <row r="140">
      <c r="A140" s="37" t="s">
        <v>628</v>
      </c>
      <c r="C140" s="16" t="s">
        <v>629</v>
      </c>
      <c r="D140" s="68" t="s">
        <v>341</v>
      </c>
      <c r="E140" s="70"/>
      <c r="F140" s="70"/>
    </row>
    <row r="141">
      <c r="A141" s="37" t="s">
        <v>630</v>
      </c>
      <c r="B141" s="71" t="s">
        <v>631</v>
      </c>
      <c r="C141" s="16" t="s">
        <v>632</v>
      </c>
      <c r="D141" s="68" t="s">
        <v>341</v>
      </c>
      <c r="E141" s="70"/>
      <c r="F141" s="70"/>
    </row>
    <row r="142">
      <c r="A142" s="37" t="s">
        <v>633</v>
      </c>
      <c r="C142" s="16" t="s">
        <v>634</v>
      </c>
      <c r="D142" s="68" t="s">
        <v>341</v>
      </c>
      <c r="E142" s="70"/>
      <c r="F142" s="70"/>
    </row>
    <row r="143">
      <c r="A143" s="37" t="s">
        <v>635</v>
      </c>
      <c r="C143" s="16" t="s">
        <v>636</v>
      </c>
      <c r="D143" s="68" t="s">
        <v>341</v>
      </c>
      <c r="E143" s="70"/>
      <c r="F143" s="70"/>
    </row>
    <row r="144">
      <c r="A144" s="37" t="s">
        <v>637</v>
      </c>
      <c r="C144" s="16" t="s">
        <v>638</v>
      </c>
      <c r="D144" s="68" t="s">
        <v>341</v>
      </c>
      <c r="E144" s="70"/>
      <c r="F144" s="70"/>
    </row>
    <row r="145">
      <c r="A145" s="37" t="s">
        <v>639</v>
      </c>
      <c r="C145" s="16" t="s">
        <v>640</v>
      </c>
      <c r="D145" s="68" t="s">
        <v>341</v>
      </c>
      <c r="E145" s="70"/>
      <c r="F145" s="70"/>
    </row>
    <row r="146">
      <c r="A146" s="37" t="s">
        <v>57</v>
      </c>
      <c r="B146" s="71" t="s">
        <v>58</v>
      </c>
      <c r="C146" s="16" t="s">
        <v>59</v>
      </c>
      <c r="D146" s="68" t="s">
        <v>20</v>
      </c>
      <c r="E146" s="51" t="s">
        <v>20</v>
      </c>
      <c r="F146" s="70"/>
    </row>
    <row r="147">
      <c r="A147" s="37" t="s">
        <v>641</v>
      </c>
      <c r="B147" s="71" t="s">
        <v>642</v>
      </c>
      <c r="C147" s="16" t="s">
        <v>643</v>
      </c>
      <c r="D147" s="68" t="s">
        <v>20</v>
      </c>
      <c r="E147" s="51" t="s">
        <v>20</v>
      </c>
      <c r="F147" s="70"/>
    </row>
    <row r="148">
      <c r="A148" s="37" t="s">
        <v>644</v>
      </c>
      <c r="C148" s="16" t="s">
        <v>645</v>
      </c>
      <c r="D148" s="68" t="s">
        <v>341</v>
      </c>
      <c r="E148" s="70"/>
      <c r="F148" s="70"/>
    </row>
    <row r="149">
      <c r="A149" s="37" t="s">
        <v>646</v>
      </c>
      <c r="C149" s="16" t="s">
        <v>647</v>
      </c>
      <c r="D149" s="68" t="s">
        <v>341</v>
      </c>
      <c r="E149" s="70"/>
      <c r="F149" s="70"/>
    </row>
    <row r="150">
      <c r="A150" s="37" t="s">
        <v>648</v>
      </c>
      <c r="B150" s="71" t="s">
        <v>649</v>
      </c>
      <c r="C150" s="16" t="s">
        <v>650</v>
      </c>
      <c r="D150" s="68" t="s">
        <v>341</v>
      </c>
      <c r="E150" s="70"/>
      <c r="F150" s="70"/>
    </row>
    <row r="151">
      <c r="A151" s="37" t="s">
        <v>651</v>
      </c>
      <c r="C151" s="16" t="s">
        <v>652</v>
      </c>
      <c r="D151" s="68" t="s">
        <v>341</v>
      </c>
      <c r="E151" s="70"/>
      <c r="F151" s="70"/>
    </row>
    <row r="152">
      <c r="A152" s="37" t="s">
        <v>653</v>
      </c>
      <c r="C152" s="16" t="s">
        <v>654</v>
      </c>
      <c r="D152" s="68" t="s">
        <v>341</v>
      </c>
      <c r="E152" s="70"/>
      <c r="F152" s="70"/>
    </row>
    <row r="153">
      <c r="A153" s="37" t="s">
        <v>655</v>
      </c>
      <c r="C153" s="16" t="s">
        <v>656</v>
      </c>
      <c r="D153" s="68" t="s">
        <v>341</v>
      </c>
      <c r="E153" s="70"/>
      <c r="F153" s="70"/>
    </row>
    <row r="154">
      <c r="A154" s="37" t="s">
        <v>657</v>
      </c>
      <c r="B154" s="71" t="s">
        <v>658</v>
      </c>
      <c r="C154" s="36"/>
      <c r="D154" s="68" t="s">
        <v>341</v>
      </c>
      <c r="E154" s="70"/>
      <c r="F154" s="70"/>
    </row>
    <row r="155">
      <c r="A155" s="37" t="s">
        <v>659</v>
      </c>
      <c r="C155" s="16" t="s">
        <v>660</v>
      </c>
      <c r="D155" s="68" t="s">
        <v>341</v>
      </c>
      <c r="E155" s="70"/>
      <c r="F155" s="70"/>
    </row>
    <row r="156">
      <c r="A156" s="37" t="s">
        <v>661</v>
      </c>
      <c r="C156" s="16" t="s">
        <v>662</v>
      </c>
      <c r="D156" s="68" t="s">
        <v>341</v>
      </c>
      <c r="E156" s="70"/>
      <c r="F156" s="70"/>
    </row>
    <row r="157">
      <c r="A157" s="37" t="s">
        <v>663</v>
      </c>
      <c r="B157" s="71" t="s">
        <v>664</v>
      </c>
      <c r="C157" s="16" t="s">
        <v>665</v>
      </c>
      <c r="D157" s="68" t="s">
        <v>341</v>
      </c>
      <c r="E157" s="70"/>
      <c r="F157" s="70"/>
    </row>
    <row r="158">
      <c r="A158" s="37" t="s">
        <v>666</v>
      </c>
      <c r="C158" s="16" t="s">
        <v>667</v>
      </c>
      <c r="D158" s="68" t="s">
        <v>341</v>
      </c>
      <c r="E158" s="70"/>
      <c r="F158" s="70"/>
    </row>
    <row r="159">
      <c r="A159" s="37" t="s">
        <v>668</v>
      </c>
      <c r="C159" s="16" t="s">
        <v>669</v>
      </c>
      <c r="D159" s="68" t="s">
        <v>341</v>
      </c>
      <c r="E159" s="70"/>
      <c r="F159" s="70"/>
    </row>
    <row r="160">
      <c r="A160" s="37" t="s">
        <v>670</v>
      </c>
      <c r="C160" s="16" t="s">
        <v>671</v>
      </c>
      <c r="D160" s="68" t="s">
        <v>18</v>
      </c>
      <c r="E160" s="51"/>
      <c r="F160" s="70"/>
    </row>
    <row r="161">
      <c r="A161" s="37" t="s">
        <v>672</v>
      </c>
      <c r="B161" s="71" t="s">
        <v>673</v>
      </c>
      <c r="C161" s="16" t="s">
        <v>674</v>
      </c>
      <c r="D161" s="68" t="s">
        <v>341</v>
      </c>
      <c r="E161" s="70"/>
      <c r="F161" s="70"/>
    </row>
    <row r="162">
      <c r="A162" s="37" t="s">
        <v>675</v>
      </c>
      <c r="B162" s="71" t="s">
        <v>676</v>
      </c>
      <c r="C162" s="16" t="s">
        <v>677</v>
      </c>
      <c r="D162" s="68" t="s">
        <v>341</v>
      </c>
      <c r="E162" s="70"/>
      <c r="F162" s="70"/>
    </row>
    <row r="163">
      <c r="A163" s="37" t="s">
        <v>678</v>
      </c>
      <c r="C163" s="16" t="s">
        <v>679</v>
      </c>
      <c r="D163" s="68" t="s">
        <v>341</v>
      </c>
      <c r="E163" s="70"/>
      <c r="F163" s="70"/>
    </row>
    <row r="164">
      <c r="A164" s="37" t="s">
        <v>680</v>
      </c>
      <c r="C164" s="16" t="s">
        <v>681</v>
      </c>
      <c r="D164" s="68" t="s">
        <v>341</v>
      </c>
      <c r="E164" s="70"/>
      <c r="F164" s="70"/>
    </row>
    <row r="165">
      <c r="A165" s="37" t="s">
        <v>682</v>
      </c>
      <c r="B165" s="71" t="s">
        <v>683</v>
      </c>
      <c r="C165" s="16" t="s">
        <v>684</v>
      </c>
      <c r="D165" s="68" t="s">
        <v>341</v>
      </c>
      <c r="E165" s="70"/>
      <c r="F165" s="70"/>
    </row>
    <row r="166">
      <c r="A166" s="37" t="s">
        <v>685</v>
      </c>
      <c r="C166" s="16" t="s">
        <v>686</v>
      </c>
      <c r="D166" s="68" t="s">
        <v>341</v>
      </c>
      <c r="E166" s="70"/>
      <c r="F166" s="70"/>
    </row>
    <row r="167">
      <c r="A167" s="37" t="s">
        <v>687</v>
      </c>
      <c r="B167" s="71" t="s">
        <v>688</v>
      </c>
      <c r="C167" s="16" t="s">
        <v>689</v>
      </c>
      <c r="D167" s="68" t="s">
        <v>341</v>
      </c>
      <c r="E167" s="70"/>
      <c r="F167" s="70"/>
    </row>
    <row r="168">
      <c r="A168" s="37" t="s">
        <v>690</v>
      </c>
      <c r="B168" s="71" t="s">
        <v>691</v>
      </c>
      <c r="C168" s="16" t="s">
        <v>692</v>
      </c>
      <c r="D168" s="68" t="s">
        <v>18</v>
      </c>
      <c r="E168" s="51"/>
      <c r="F168" s="70"/>
    </row>
    <row r="169">
      <c r="A169" s="37" t="s">
        <v>693</v>
      </c>
      <c r="C169" s="16" t="s">
        <v>694</v>
      </c>
      <c r="D169" s="68" t="s">
        <v>20</v>
      </c>
      <c r="E169" s="51" t="s">
        <v>20</v>
      </c>
      <c r="F169" s="70"/>
    </row>
    <row r="170">
      <c r="A170" s="37" t="s">
        <v>695</v>
      </c>
      <c r="C170" s="16" t="s">
        <v>696</v>
      </c>
      <c r="D170" s="68" t="s">
        <v>341</v>
      </c>
      <c r="E170" s="70"/>
      <c r="F170" s="70"/>
    </row>
    <row r="171">
      <c r="A171" s="37" t="s">
        <v>697</v>
      </c>
      <c r="C171" s="16" t="s">
        <v>698</v>
      </c>
      <c r="D171" s="68" t="s">
        <v>341</v>
      </c>
      <c r="E171" s="70"/>
      <c r="F171" s="70"/>
    </row>
    <row r="172">
      <c r="A172" s="37" t="s">
        <v>699</v>
      </c>
      <c r="C172" s="16" t="s">
        <v>700</v>
      </c>
      <c r="D172" s="68" t="s">
        <v>341</v>
      </c>
      <c r="E172" s="70"/>
      <c r="F172" s="70"/>
    </row>
    <row r="173">
      <c r="A173" s="37" t="s">
        <v>63</v>
      </c>
      <c r="C173" s="16" t="s">
        <v>64</v>
      </c>
      <c r="D173" s="68" t="s">
        <v>20</v>
      </c>
      <c r="E173" s="51" t="s">
        <v>20</v>
      </c>
      <c r="F173" s="70"/>
    </row>
    <row r="174">
      <c r="A174" s="37" t="s">
        <v>701</v>
      </c>
      <c r="C174" s="16" t="s">
        <v>702</v>
      </c>
      <c r="D174" s="68" t="s">
        <v>341</v>
      </c>
      <c r="E174" s="70"/>
      <c r="F174" s="70"/>
    </row>
    <row r="175">
      <c r="A175" s="37" t="s">
        <v>703</v>
      </c>
      <c r="C175" s="16" t="s">
        <v>704</v>
      </c>
      <c r="D175" s="68" t="s">
        <v>341</v>
      </c>
      <c r="E175" s="70"/>
      <c r="F175" s="70"/>
    </row>
    <row r="176">
      <c r="A176" s="37" t="s">
        <v>705</v>
      </c>
      <c r="C176" s="16" t="s">
        <v>706</v>
      </c>
      <c r="D176" s="68" t="s">
        <v>341</v>
      </c>
      <c r="E176" s="70"/>
      <c r="F176" s="70"/>
    </row>
    <row r="177">
      <c r="A177" s="37" t="s">
        <v>707</v>
      </c>
      <c r="B177" s="71" t="s">
        <v>708</v>
      </c>
      <c r="C177" s="16" t="s">
        <v>709</v>
      </c>
      <c r="D177" s="68" t="s">
        <v>341</v>
      </c>
      <c r="E177" s="70"/>
      <c r="F177" s="70"/>
    </row>
    <row r="178">
      <c r="A178" s="37" t="s">
        <v>710</v>
      </c>
      <c r="B178" s="71" t="s">
        <v>711</v>
      </c>
      <c r="C178" s="16" t="s">
        <v>712</v>
      </c>
      <c r="D178" s="68" t="s">
        <v>341</v>
      </c>
      <c r="E178" s="70"/>
      <c r="F178" s="70"/>
    </row>
    <row r="179">
      <c r="A179" s="37" t="s">
        <v>713</v>
      </c>
      <c r="C179" s="16" t="s">
        <v>714</v>
      </c>
      <c r="D179" s="68" t="s">
        <v>341</v>
      </c>
      <c r="E179" s="70"/>
      <c r="F179" s="70"/>
    </row>
    <row r="180">
      <c r="A180" s="37" t="s">
        <v>715</v>
      </c>
      <c r="C180" s="16" t="s">
        <v>716</v>
      </c>
      <c r="D180" s="68" t="s">
        <v>341</v>
      </c>
      <c r="E180" s="70"/>
      <c r="F180" s="70"/>
    </row>
    <row r="181">
      <c r="A181" s="37" t="s">
        <v>717</v>
      </c>
      <c r="C181" s="16" t="s">
        <v>718</v>
      </c>
      <c r="D181" s="68" t="s">
        <v>341</v>
      </c>
      <c r="E181" s="70"/>
      <c r="F181" s="70"/>
    </row>
    <row r="182">
      <c r="A182" s="37" t="s">
        <v>719</v>
      </c>
      <c r="B182" s="71" t="s">
        <v>720</v>
      </c>
      <c r="C182" s="36"/>
      <c r="D182" s="68" t="s">
        <v>20</v>
      </c>
      <c r="E182" s="51" t="s">
        <v>415</v>
      </c>
      <c r="F182" s="70"/>
    </row>
    <row r="183">
      <c r="A183" s="37" t="s">
        <v>721</v>
      </c>
      <c r="C183" s="16" t="s">
        <v>722</v>
      </c>
      <c r="D183" s="68" t="s">
        <v>341</v>
      </c>
      <c r="E183" s="70"/>
      <c r="F183" s="70"/>
    </row>
    <row r="184">
      <c r="A184" s="37" t="s">
        <v>65</v>
      </c>
      <c r="C184" s="16" t="s">
        <v>66</v>
      </c>
      <c r="D184" s="68" t="s">
        <v>20</v>
      </c>
      <c r="E184" s="51" t="s">
        <v>20</v>
      </c>
      <c r="F184" s="70"/>
    </row>
    <row r="185">
      <c r="A185" s="37" t="s">
        <v>69</v>
      </c>
      <c r="B185" s="71" t="s">
        <v>70</v>
      </c>
      <c r="C185" s="36"/>
      <c r="D185" s="68" t="s">
        <v>20</v>
      </c>
      <c r="E185" s="51" t="s">
        <v>20</v>
      </c>
      <c r="F185" s="70"/>
    </row>
    <row r="186">
      <c r="A186" s="37" t="s">
        <v>723</v>
      </c>
      <c r="C186" s="16" t="s">
        <v>724</v>
      </c>
      <c r="D186" s="68" t="s">
        <v>18</v>
      </c>
      <c r="E186" s="51"/>
      <c r="F186" s="70"/>
    </row>
    <row r="187">
      <c r="A187" s="37" t="s">
        <v>71</v>
      </c>
      <c r="C187" s="16" t="s">
        <v>72</v>
      </c>
      <c r="D187" s="68" t="s">
        <v>20</v>
      </c>
      <c r="E187" s="51" t="s">
        <v>20</v>
      </c>
      <c r="F187" s="70"/>
    </row>
    <row r="188">
      <c r="A188" s="37" t="s">
        <v>74</v>
      </c>
      <c r="C188" s="16" t="s">
        <v>75</v>
      </c>
      <c r="D188" s="68" t="s">
        <v>20</v>
      </c>
      <c r="E188" s="51" t="s">
        <v>20</v>
      </c>
      <c r="F188" s="70"/>
    </row>
    <row r="189">
      <c r="A189" s="37" t="s">
        <v>725</v>
      </c>
      <c r="C189" s="16" t="s">
        <v>726</v>
      </c>
      <c r="D189" s="68" t="s">
        <v>18</v>
      </c>
      <c r="E189" s="70"/>
      <c r="F189" s="70"/>
    </row>
    <row r="190">
      <c r="A190" s="37" t="s">
        <v>727</v>
      </c>
      <c r="B190" s="71" t="s">
        <v>728</v>
      </c>
      <c r="C190" s="16" t="s">
        <v>729</v>
      </c>
      <c r="D190" s="68" t="s">
        <v>341</v>
      </c>
      <c r="E190" s="70"/>
      <c r="F190" s="70"/>
    </row>
    <row r="191">
      <c r="A191" s="37" t="s">
        <v>730</v>
      </c>
      <c r="C191" s="16" t="s">
        <v>731</v>
      </c>
      <c r="D191" s="68" t="s">
        <v>341</v>
      </c>
      <c r="E191" s="70"/>
      <c r="F191" s="70"/>
    </row>
    <row r="192">
      <c r="A192" s="37" t="s">
        <v>732</v>
      </c>
      <c r="C192" s="16" t="s">
        <v>733</v>
      </c>
      <c r="D192" s="68" t="s">
        <v>341</v>
      </c>
      <c r="E192" s="70"/>
      <c r="F192" s="70"/>
    </row>
    <row r="193">
      <c r="A193" s="37" t="s">
        <v>78</v>
      </c>
      <c r="B193" s="71" t="s">
        <v>79</v>
      </c>
      <c r="C193" s="36"/>
      <c r="D193" s="68" t="s">
        <v>20</v>
      </c>
      <c r="E193" s="51" t="s">
        <v>20</v>
      </c>
      <c r="F193" s="70"/>
    </row>
    <row r="194">
      <c r="A194" s="37" t="s">
        <v>734</v>
      </c>
      <c r="B194" s="71" t="s">
        <v>735</v>
      </c>
      <c r="C194" s="16" t="s">
        <v>736</v>
      </c>
      <c r="D194" s="68" t="s">
        <v>341</v>
      </c>
      <c r="E194" s="70"/>
      <c r="F194" s="70"/>
    </row>
    <row r="195">
      <c r="A195" s="37" t="s">
        <v>737</v>
      </c>
      <c r="B195" s="71" t="s">
        <v>738</v>
      </c>
      <c r="C195" s="16" t="s">
        <v>739</v>
      </c>
      <c r="D195" s="68" t="s">
        <v>18</v>
      </c>
      <c r="E195" s="70"/>
      <c r="F195" s="70"/>
    </row>
    <row r="196">
      <c r="A196" s="37" t="s">
        <v>740</v>
      </c>
      <c r="C196" s="16" t="s">
        <v>741</v>
      </c>
      <c r="D196" s="68" t="s">
        <v>341</v>
      </c>
      <c r="E196" s="70"/>
      <c r="F196" s="70"/>
    </row>
    <row r="197">
      <c r="A197" s="37" t="s">
        <v>742</v>
      </c>
      <c r="B197" s="71" t="s">
        <v>743</v>
      </c>
      <c r="C197" s="16" t="s">
        <v>744</v>
      </c>
      <c r="D197" s="68" t="s">
        <v>341</v>
      </c>
      <c r="E197" s="70"/>
      <c r="F197" s="70"/>
    </row>
    <row r="198">
      <c r="A198" s="37" t="s">
        <v>745</v>
      </c>
      <c r="C198" s="16" t="s">
        <v>746</v>
      </c>
      <c r="D198" s="68" t="s">
        <v>18</v>
      </c>
      <c r="E198" s="70"/>
      <c r="F198" s="51" t="s">
        <v>747</v>
      </c>
    </row>
    <row r="199">
      <c r="A199" s="37" t="s">
        <v>748</v>
      </c>
      <c r="B199" s="71" t="s">
        <v>749</v>
      </c>
      <c r="C199" s="16" t="s">
        <v>750</v>
      </c>
      <c r="D199" s="68" t="s">
        <v>341</v>
      </c>
      <c r="E199" s="70"/>
      <c r="F199" s="70"/>
    </row>
    <row r="200">
      <c r="A200" s="37" t="s">
        <v>751</v>
      </c>
      <c r="C200" s="16" t="s">
        <v>752</v>
      </c>
      <c r="D200" s="68" t="s">
        <v>341</v>
      </c>
      <c r="E200" s="70"/>
      <c r="F200" s="70"/>
    </row>
    <row r="201">
      <c r="A201" s="37" t="s">
        <v>753</v>
      </c>
      <c r="C201" s="16" t="s">
        <v>754</v>
      </c>
      <c r="D201" s="68" t="s">
        <v>341</v>
      </c>
      <c r="E201" s="70"/>
      <c r="F201" s="70"/>
    </row>
    <row r="202">
      <c r="A202" s="37" t="s">
        <v>755</v>
      </c>
      <c r="C202" s="16" t="s">
        <v>756</v>
      </c>
      <c r="D202" s="68" t="s">
        <v>341</v>
      </c>
      <c r="E202" s="70"/>
      <c r="F202" s="70"/>
    </row>
    <row r="203">
      <c r="A203" s="37" t="s">
        <v>757</v>
      </c>
      <c r="C203" s="36"/>
      <c r="D203" s="68" t="s">
        <v>20</v>
      </c>
      <c r="E203" s="51" t="s">
        <v>415</v>
      </c>
      <c r="F203" s="70"/>
    </row>
    <row r="204">
      <c r="A204" s="80" t="s">
        <v>758</v>
      </c>
      <c r="B204" s="81" t="s">
        <v>759</v>
      </c>
      <c r="C204" s="82" t="s">
        <v>760</v>
      </c>
      <c r="D204" s="83" t="s">
        <v>341</v>
      </c>
      <c r="E204" s="84"/>
      <c r="F204" s="84"/>
    </row>
    <row r="205">
      <c r="A205" s="37" t="s">
        <v>80</v>
      </c>
      <c r="B205" s="71" t="s">
        <v>81</v>
      </c>
      <c r="C205" s="16" t="s">
        <v>82</v>
      </c>
      <c r="D205" s="68" t="s">
        <v>20</v>
      </c>
      <c r="E205" s="51" t="s">
        <v>20</v>
      </c>
      <c r="F205" s="70"/>
    </row>
    <row r="206">
      <c r="A206" s="37" t="s">
        <v>761</v>
      </c>
      <c r="C206" s="16" t="s">
        <v>762</v>
      </c>
      <c r="D206" s="68" t="s">
        <v>18</v>
      </c>
      <c r="E206" s="70"/>
      <c r="F206" s="70"/>
    </row>
    <row r="207">
      <c r="A207" s="37" t="s">
        <v>763</v>
      </c>
      <c r="C207" s="16" t="s">
        <v>764</v>
      </c>
      <c r="D207" s="68" t="s">
        <v>341</v>
      </c>
      <c r="E207" s="70"/>
      <c r="F207" s="70"/>
    </row>
    <row r="208">
      <c r="A208" s="37" t="s">
        <v>302</v>
      </c>
      <c r="C208" s="16" t="s">
        <v>303</v>
      </c>
      <c r="D208" s="68" t="s">
        <v>20</v>
      </c>
      <c r="E208" s="51" t="s">
        <v>20</v>
      </c>
      <c r="F208" s="70"/>
    </row>
    <row r="209">
      <c r="A209" s="37" t="s">
        <v>765</v>
      </c>
      <c r="C209" s="16" t="s">
        <v>766</v>
      </c>
      <c r="D209" s="68" t="s">
        <v>341</v>
      </c>
      <c r="E209" s="70"/>
      <c r="F209" s="70"/>
    </row>
    <row r="210">
      <c r="A210" s="37" t="s">
        <v>767</v>
      </c>
      <c r="C210" s="16" t="s">
        <v>768</v>
      </c>
      <c r="D210" s="68" t="s">
        <v>341</v>
      </c>
      <c r="E210" s="70"/>
      <c r="F210" s="70"/>
    </row>
    <row r="211">
      <c r="A211" s="37" t="s">
        <v>769</v>
      </c>
      <c r="C211" s="16" t="s">
        <v>770</v>
      </c>
      <c r="D211" s="68" t="s">
        <v>341</v>
      </c>
      <c r="E211" s="70"/>
      <c r="F211" s="70"/>
    </row>
    <row r="212">
      <c r="A212" s="37" t="s">
        <v>771</v>
      </c>
      <c r="C212" s="16" t="s">
        <v>772</v>
      </c>
      <c r="D212" s="68" t="s">
        <v>341</v>
      </c>
      <c r="E212" s="70"/>
      <c r="F212" s="70"/>
    </row>
    <row r="213">
      <c r="A213" s="37" t="s">
        <v>773</v>
      </c>
      <c r="C213" s="16" t="s">
        <v>774</v>
      </c>
      <c r="D213" s="68" t="s">
        <v>341</v>
      </c>
      <c r="E213" s="70"/>
      <c r="F213" s="70"/>
    </row>
    <row r="214">
      <c r="A214" s="37" t="s">
        <v>775</v>
      </c>
      <c r="B214" s="23" t="s">
        <v>776</v>
      </c>
      <c r="C214" s="16" t="s">
        <v>777</v>
      </c>
      <c r="D214" s="68" t="s">
        <v>341</v>
      </c>
      <c r="E214" s="70"/>
      <c r="F214" s="70"/>
    </row>
    <row r="215">
      <c r="A215" s="37" t="s">
        <v>778</v>
      </c>
      <c r="B215" s="71" t="s">
        <v>779</v>
      </c>
      <c r="C215" s="16" t="s">
        <v>780</v>
      </c>
      <c r="D215" s="68" t="s">
        <v>341</v>
      </c>
      <c r="E215" s="70"/>
      <c r="F215" s="70"/>
    </row>
    <row r="216">
      <c r="A216" s="37" t="s">
        <v>781</v>
      </c>
      <c r="C216" s="16" t="s">
        <v>782</v>
      </c>
      <c r="D216" s="68" t="s">
        <v>341</v>
      </c>
      <c r="E216" s="70"/>
      <c r="F216" s="70"/>
    </row>
    <row r="217">
      <c r="A217" s="37" t="s">
        <v>783</v>
      </c>
      <c r="C217" s="16" t="s">
        <v>784</v>
      </c>
      <c r="D217" s="68" t="s">
        <v>341</v>
      </c>
      <c r="E217" s="70"/>
      <c r="F217" s="70"/>
    </row>
    <row r="218">
      <c r="A218" s="37" t="s">
        <v>83</v>
      </c>
      <c r="C218" s="36"/>
      <c r="D218" s="68" t="s">
        <v>20</v>
      </c>
      <c r="E218" s="51" t="s">
        <v>20</v>
      </c>
      <c r="F218" s="70"/>
    </row>
    <row r="219">
      <c r="A219" s="37" t="s">
        <v>785</v>
      </c>
      <c r="B219" s="71" t="s">
        <v>786</v>
      </c>
      <c r="C219" s="16" t="s">
        <v>787</v>
      </c>
      <c r="D219" s="68" t="s">
        <v>341</v>
      </c>
      <c r="E219" s="70"/>
      <c r="F219" s="70"/>
    </row>
    <row r="220">
      <c r="A220" s="37" t="s">
        <v>788</v>
      </c>
      <c r="C220" s="16" t="s">
        <v>789</v>
      </c>
      <c r="D220" s="68" t="s">
        <v>18</v>
      </c>
      <c r="E220" s="70"/>
      <c r="F220" s="70"/>
    </row>
    <row r="221">
      <c r="A221" s="37" t="s">
        <v>790</v>
      </c>
      <c r="C221" s="16" t="s">
        <v>791</v>
      </c>
      <c r="D221" s="68" t="s">
        <v>341</v>
      </c>
      <c r="E221" s="70"/>
      <c r="F221" s="70"/>
    </row>
    <row r="222">
      <c r="A222" s="37" t="s">
        <v>792</v>
      </c>
      <c r="C222" s="16" t="s">
        <v>793</v>
      </c>
      <c r="D222" s="68" t="s">
        <v>341</v>
      </c>
      <c r="E222" s="70"/>
      <c r="F222" s="70"/>
    </row>
    <row r="223">
      <c r="A223" s="37" t="s">
        <v>794</v>
      </c>
      <c r="C223" s="16" t="s">
        <v>795</v>
      </c>
      <c r="D223" s="68" t="s">
        <v>341</v>
      </c>
      <c r="E223" s="70"/>
      <c r="F223" s="70"/>
    </row>
    <row r="224">
      <c r="A224" s="37" t="s">
        <v>84</v>
      </c>
      <c r="B224" s="71" t="s">
        <v>85</v>
      </c>
      <c r="C224" s="36"/>
      <c r="D224" s="68" t="s">
        <v>20</v>
      </c>
      <c r="E224" s="51" t="s">
        <v>20</v>
      </c>
      <c r="F224" s="70"/>
    </row>
    <row r="225">
      <c r="A225" s="37" t="s">
        <v>796</v>
      </c>
      <c r="C225" s="16" t="s">
        <v>797</v>
      </c>
      <c r="D225" s="68" t="s">
        <v>341</v>
      </c>
      <c r="E225" s="70"/>
      <c r="F225" s="70"/>
    </row>
    <row r="226">
      <c r="A226" s="37" t="s">
        <v>798</v>
      </c>
      <c r="C226" s="36"/>
      <c r="D226" s="68" t="s">
        <v>18</v>
      </c>
      <c r="E226" s="70"/>
      <c r="F226" s="70"/>
    </row>
    <row r="227">
      <c r="A227" s="37" t="s">
        <v>799</v>
      </c>
      <c r="C227" s="16" t="s">
        <v>800</v>
      </c>
      <c r="D227" s="68" t="s">
        <v>341</v>
      </c>
      <c r="E227" s="70"/>
      <c r="F227" s="70"/>
    </row>
    <row r="228">
      <c r="A228" s="37" t="s">
        <v>89</v>
      </c>
      <c r="B228" s="23" t="s">
        <v>91</v>
      </c>
      <c r="C228" s="36"/>
      <c r="D228" s="68" t="s">
        <v>20</v>
      </c>
      <c r="E228" s="51" t="s">
        <v>20</v>
      </c>
      <c r="F228" s="70"/>
    </row>
    <row r="229">
      <c r="A229" s="37" t="s">
        <v>801</v>
      </c>
      <c r="C229" s="16" t="s">
        <v>802</v>
      </c>
      <c r="D229" s="68" t="s">
        <v>341</v>
      </c>
      <c r="E229" s="70"/>
      <c r="F229" s="70"/>
    </row>
    <row r="230">
      <c r="A230" s="37" t="s">
        <v>803</v>
      </c>
      <c r="C230" s="16" t="s">
        <v>804</v>
      </c>
      <c r="D230" s="68" t="s">
        <v>341</v>
      </c>
      <c r="E230" s="70"/>
      <c r="F230" s="70"/>
    </row>
    <row r="231">
      <c r="A231" s="37" t="s">
        <v>805</v>
      </c>
      <c r="B231" s="71" t="s">
        <v>806</v>
      </c>
      <c r="C231" s="16" t="s">
        <v>807</v>
      </c>
      <c r="D231" s="68" t="s">
        <v>341</v>
      </c>
      <c r="E231" s="70"/>
      <c r="F231" s="70"/>
    </row>
    <row r="232">
      <c r="A232" s="37" t="s">
        <v>808</v>
      </c>
      <c r="B232" s="71" t="s">
        <v>809</v>
      </c>
      <c r="C232" s="16" t="s">
        <v>810</v>
      </c>
      <c r="D232" s="68" t="s">
        <v>18</v>
      </c>
      <c r="E232" s="70"/>
      <c r="F232" s="70"/>
    </row>
    <row r="233">
      <c r="A233" s="37" t="s">
        <v>811</v>
      </c>
      <c r="C233" s="16" t="s">
        <v>812</v>
      </c>
      <c r="D233" s="68" t="s">
        <v>341</v>
      </c>
      <c r="E233" s="70"/>
      <c r="F233" s="70"/>
    </row>
    <row r="234">
      <c r="A234" s="37" t="s">
        <v>813</v>
      </c>
      <c r="B234" s="71" t="s">
        <v>814</v>
      </c>
      <c r="C234" s="16" t="s">
        <v>815</v>
      </c>
      <c r="D234" s="68" t="s">
        <v>341</v>
      </c>
      <c r="E234" s="70"/>
      <c r="F234" s="70"/>
    </row>
    <row r="235">
      <c r="A235" s="37" t="s">
        <v>816</v>
      </c>
      <c r="B235" s="71" t="s">
        <v>817</v>
      </c>
      <c r="C235" s="16" t="s">
        <v>818</v>
      </c>
      <c r="D235" s="68" t="s">
        <v>18</v>
      </c>
      <c r="E235" s="70"/>
      <c r="F235" s="70"/>
    </row>
    <row r="236">
      <c r="A236" s="37" t="s">
        <v>819</v>
      </c>
      <c r="B236" s="71" t="s">
        <v>820</v>
      </c>
      <c r="C236" s="16" t="s">
        <v>821</v>
      </c>
      <c r="D236" s="68" t="s">
        <v>341</v>
      </c>
      <c r="E236" s="70"/>
      <c r="F236" s="70"/>
    </row>
    <row r="237">
      <c r="A237" s="37" t="s">
        <v>822</v>
      </c>
      <c r="B237" s="71" t="s">
        <v>823</v>
      </c>
      <c r="C237" s="16" t="s">
        <v>824</v>
      </c>
      <c r="D237" s="68" t="s">
        <v>18</v>
      </c>
      <c r="E237" s="70"/>
      <c r="F237" s="70"/>
    </row>
    <row r="238">
      <c r="A238" s="37" t="s">
        <v>825</v>
      </c>
      <c r="C238" s="16" t="s">
        <v>826</v>
      </c>
      <c r="D238" s="68" t="s">
        <v>18</v>
      </c>
      <c r="E238" s="70"/>
      <c r="F238" s="70"/>
    </row>
    <row r="239">
      <c r="A239" s="37" t="s">
        <v>827</v>
      </c>
      <c r="C239" s="16" t="s">
        <v>828</v>
      </c>
      <c r="D239" s="68" t="s">
        <v>18</v>
      </c>
      <c r="E239" s="70"/>
      <c r="F239" s="70"/>
    </row>
    <row r="240">
      <c r="A240" s="37" t="s">
        <v>829</v>
      </c>
      <c r="B240" s="71" t="s">
        <v>830</v>
      </c>
      <c r="C240" s="16" t="s">
        <v>831</v>
      </c>
      <c r="D240" s="68" t="s">
        <v>341</v>
      </c>
      <c r="E240" s="70"/>
      <c r="F240" s="70"/>
    </row>
    <row r="241">
      <c r="A241" s="37" t="s">
        <v>832</v>
      </c>
      <c r="C241" s="16" t="s">
        <v>833</v>
      </c>
      <c r="D241" s="68" t="s">
        <v>341</v>
      </c>
      <c r="E241" s="70"/>
      <c r="F241" s="70"/>
    </row>
    <row r="242">
      <c r="A242" s="37" t="s">
        <v>834</v>
      </c>
      <c r="C242" s="16" t="s">
        <v>835</v>
      </c>
      <c r="D242" s="68" t="s">
        <v>341</v>
      </c>
      <c r="E242" s="70"/>
      <c r="F242" s="70"/>
    </row>
    <row r="243">
      <c r="A243" s="37" t="s">
        <v>92</v>
      </c>
      <c r="C243" s="16" t="s">
        <v>93</v>
      </c>
      <c r="D243" s="68" t="s">
        <v>20</v>
      </c>
      <c r="E243" s="51" t="s">
        <v>20</v>
      </c>
      <c r="F243" s="70"/>
    </row>
    <row r="244">
      <c r="A244" s="37" t="s">
        <v>836</v>
      </c>
      <c r="B244" s="71" t="s">
        <v>837</v>
      </c>
      <c r="C244" s="16" t="s">
        <v>838</v>
      </c>
      <c r="D244" s="68" t="s">
        <v>18</v>
      </c>
      <c r="E244" s="70"/>
      <c r="F244" s="70"/>
    </row>
    <row r="245">
      <c r="A245" s="37" t="s">
        <v>839</v>
      </c>
      <c r="B245" s="71" t="s">
        <v>840</v>
      </c>
      <c r="C245" s="16" t="s">
        <v>841</v>
      </c>
      <c r="D245" s="68" t="s">
        <v>341</v>
      </c>
      <c r="E245" s="70"/>
      <c r="F245" s="70"/>
    </row>
    <row r="246">
      <c r="A246" s="37" t="s">
        <v>842</v>
      </c>
      <c r="C246" s="16" t="s">
        <v>843</v>
      </c>
      <c r="D246" s="68" t="s">
        <v>18</v>
      </c>
      <c r="E246" s="51"/>
      <c r="F246" s="70"/>
    </row>
    <row r="247">
      <c r="A247" s="37" t="s">
        <v>94</v>
      </c>
      <c r="B247" s="71" t="s">
        <v>96</v>
      </c>
      <c r="C247" s="36"/>
      <c r="D247" s="68" t="s">
        <v>20</v>
      </c>
      <c r="E247" s="51" t="s">
        <v>20</v>
      </c>
      <c r="F247" s="70"/>
    </row>
    <row r="248">
      <c r="A248" s="37" t="s">
        <v>844</v>
      </c>
      <c r="C248" s="16" t="s">
        <v>845</v>
      </c>
      <c r="D248" s="68" t="s">
        <v>341</v>
      </c>
      <c r="E248" s="70"/>
      <c r="F248" s="70"/>
    </row>
    <row r="249">
      <c r="A249" s="37" t="s">
        <v>846</v>
      </c>
      <c r="C249" s="16" t="s">
        <v>847</v>
      </c>
      <c r="D249" s="68" t="s">
        <v>341</v>
      </c>
      <c r="E249" s="70"/>
      <c r="F249" s="70"/>
    </row>
    <row r="250">
      <c r="A250" s="37" t="s">
        <v>848</v>
      </c>
      <c r="C250" s="16" t="s">
        <v>849</v>
      </c>
      <c r="D250" s="68" t="s">
        <v>341</v>
      </c>
      <c r="E250" s="70"/>
      <c r="F250" s="70"/>
    </row>
    <row r="251">
      <c r="A251" s="37" t="s">
        <v>850</v>
      </c>
      <c r="B251" s="71" t="s">
        <v>851</v>
      </c>
      <c r="C251" s="16" t="s">
        <v>852</v>
      </c>
      <c r="D251" s="68" t="s">
        <v>18</v>
      </c>
      <c r="E251" s="70"/>
      <c r="F251" s="70"/>
    </row>
    <row r="252">
      <c r="A252" s="37" t="s">
        <v>853</v>
      </c>
      <c r="C252" s="16" t="s">
        <v>854</v>
      </c>
      <c r="D252" s="68" t="s">
        <v>341</v>
      </c>
      <c r="E252" s="70"/>
      <c r="F252" s="70"/>
    </row>
    <row r="253">
      <c r="A253" s="37" t="s">
        <v>855</v>
      </c>
      <c r="C253" s="16" t="s">
        <v>856</v>
      </c>
      <c r="D253" s="68" t="s">
        <v>341</v>
      </c>
      <c r="E253" s="70"/>
      <c r="F253" s="70"/>
    </row>
    <row r="254">
      <c r="A254" s="90" t="s">
        <v>857</v>
      </c>
      <c r="B254" s="91"/>
      <c r="C254" s="92" t="s">
        <v>858</v>
      </c>
      <c r="D254" s="93" t="s">
        <v>341</v>
      </c>
      <c r="E254" s="94"/>
      <c r="F254" s="94"/>
    </row>
    <row r="255">
      <c r="A255" s="37" t="s">
        <v>100</v>
      </c>
      <c r="C255" s="16" t="s">
        <v>101</v>
      </c>
      <c r="D255" s="68" t="s">
        <v>20</v>
      </c>
      <c r="E255" s="51" t="s">
        <v>20</v>
      </c>
      <c r="F255" s="70"/>
    </row>
    <row r="256">
      <c r="A256" s="37" t="s">
        <v>859</v>
      </c>
      <c r="C256" s="16" t="s">
        <v>860</v>
      </c>
      <c r="D256" s="68" t="s">
        <v>341</v>
      </c>
      <c r="E256" s="70"/>
      <c r="F256" s="70"/>
    </row>
    <row r="257">
      <c r="A257" s="37" t="s">
        <v>861</v>
      </c>
      <c r="C257" s="16" t="s">
        <v>862</v>
      </c>
      <c r="D257" s="68" t="s">
        <v>18</v>
      </c>
      <c r="E257" s="70"/>
      <c r="F257" s="70"/>
    </row>
    <row r="258">
      <c r="A258" s="37" t="s">
        <v>863</v>
      </c>
      <c r="C258" s="16" t="s">
        <v>864</v>
      </c>
      <c r="D258" s="68" t="s">
        <v>341</v>
      </c>
      <c r="E258" s="70"/>
      <c r="F258" s="70"/>
    </row>
    <row r="259">
      <c r="A259" s="37" t="s">
        <v>865</v>
      </c>
      <c r="B259" s="71" t="s">
        <v>866</v>
      </c>
      <c r="C259" s="16" t="s">
        <v>867</v>
      </c>
      <c r="D259" s="68" t="s">
        <v>341</v>
      </c>
      <c r="E259" s="70"/>
      <c r="F259" s="70"/>
    </row>
    <row r="260">
      <c r="A260" s="37" t="s">
        <v>868</v>
      </c>
      <c r="C260" s="16" t="s">
        <v>869</v>
      </c>
      <c r="D260" s="68" t="s">
        <v>18</v>
      </c>
      <c r="E260" s="70"/>
      <c r="F260" s="70"/>
    </row>
    <row r="261">
      <c r="A261" s="37" t="s">
        <v>870</v>
      </c>
      <c r="C261" s="16" t="s">
        <v>871</v>
      </c>
      <c r="D261" s="68" t="s">
        <v>341</v>
      </c>
      <c r="E261" s="70"/>
      <c r="F261" s="70"/>
    </row>
    <row r="262">
      <c r="A262" s="37" t="s">
        <v>872</v>
      </c>
      <c r="C262" s="16" t="s">
        <v>873</v>
      </c>
      <c r="D262" s="68" t="s">
        <v>341</v>
      </c>
      <c r="E262" s="70"/>
      <c r="F262" s="70"/>
    </row>
    <row r="263">
      <c r="A263" s="37" t="s">
        <v>874</v>
      </c>
      <c r="C263" s="16" t="s">
        <v>875</v>
      </c>
      <c r="D263" s="68" t="s">
        <v>341</v>
      </c>
      <c r="E263" s="70"/>
      <c r="F263" s="70"/>
    </row>
    <row r="264">
      <c r="A264" s="37" t="s">
        <v>876</v>
      </c>
      <c r="C264" s="16" t="s">
        <v>877</v>
      </c>
      <c r="D264" s="68" t="s">
        <v>18</v>
      </c>
      <c r="E264" s="70"/>
      <c r="F264" s="70"/>
    </row>
    <row r="265">
      <c r="A265" s="37" t="s">
        <v>878</v>
      </c>
      <c r="C265" s="16" t="s">
        <v>879</v>
      </c>
      <c r="D265" s="68" t="s">
        <v>341</v>
      </c>
      <c r="E265" s="70"/>
      <c r="F265" s="70"/>
    </row>
    <row r="266">
      <c r="A266" s="37" t="s">
        <v>880</v>
      </c>
      <c r="C266" s="16" t="s">
        <v>881</v>
      </c>
      <c r="D266" s="68" t="s">
        <v>341</v>
      </c>
      <c r="E266" s="70"/>
      <c r="F266" s="70"/>
    </row>
    <row r="267">
      <c r="A267" s="37" t="s">
        <v>882</v>
      </c>
      <c r="B267" s="71" t="s">
        <v>883</v>
      </c>
      <c r="C267" s="16" t="s">
        <v>884</v>
      </c>
      <c r="D267" s="68" t="s">
        <v>341</v>
      </c>
      <c r="E267" s="70"/>
      <c r="F267" s="70"/>
    </row>
    <row r="268">
      <c r="A268" s="37" t="s">
        <v>885</v>
      </c>
      <c r="C268" s="16" t="s">
        <v>886</v>
      </c>
      <c r="D268" s="68" t="s">
        <v>341</v>
      </c>
      <c r="E268" s="70"/>
      <c r="F268" s="70"/>
    </row>
    <row r="269">
      <c r="A269" s="37" t="s">
        <v>887</v>
      </c>
      <c r="B269" s="71" t="s">
        <v>888</v>
      </c>
      <c r="C269" s="16" t="s">
        <v>889</v>
      </c>
      <c r="D269" s="68" t="s">
        <v>341</v>
      </c>
      <c r="E269" s="70"/>
      <c r="F269" s="70"/>
    </row>
    <row r="270">
      <c r="A270" s="37" t="s">
        <v>890</v>
      </c>
      <c r="C270" s="16" t="s">
        <v>891</v>
      </c>
      <c r="D270" s="68" t="s">
        <v>341</v>
      </c>
      <c r="E270" s="70"/>
      <c r="F270" s="70"/>
    </row>
    <row r="271">
      <c r="A271" s="37" t="s">
        <v>892</v>
      </c>
      <c r="C271" s="16" t="s">
        <v>893</v>
      </c>
      <c r="D271" s="68" t="s">
        <v>341</v>
      </c>
      <c r="E271" s="70"/>
      <c r="F271" s="70"/>
    </row>
    <row r="272">
      <c r="A272" s="37" t="s">
        <v>894</v>
      </c>
      <c r="C272" s="16" t="s">
        <v>895</v>
      </c>
      <c r="D272" s="68" t="s">
        <v>341</v>
      </c>
      <c r="E272" s="70"/>
      <c r="F272" s="70"/>
    </row>
    <row r="273">
      <c r="A273" s="37" t="s">
        <v>896</v>
      </c>
      <c r="C273" s="16" t="s">
        <v>897</v>
      </c>
      <c r="D273" s="68" t="s">
        <v>341</v>
      </c>
      <c r="E273" s="70"/>
      <c r="F273" s="70"/>
    </row>
    <row r="274">
      <c r="A274" s="37" t="s">
        <v>898</v>
      </c>
      <c r="C274" s="16" t="s">
        <v>899</v>
      </c>
      <c r="D274" s="68" t="s">
        <v>341</v>
      </c>
      <c r="E274" s="70"/>
      <c r="F274" s="70"/>
    </row>
    <row r="275">
      <c r="A275" s="37" t="s">
        <v>900</v>
      </c>
      <c r="C275" s="16" t="s">
        <v>901</v>
      </c>
      <c r="D275" s="68" t="s">
        <v>341</v>
      </c>
      <c r="E275" s="70"/>
      <c r="F275" s="70"/>
    </row>
    <row r="276">
      <c r="A276" s="37" t="s">
        <v>902</v>
      </c>
      <c r="C276" s="16" t="s">
        <v>903</v>
      </c>
      <c r="D276" s="68" t="s">
        <v>18</v>
      </c>
      <c r="E276" s="70"/>
      <c r="F276" s="70"/>
    </row>
    <row r="277">
      <c r="A277" s="37" t="s">
        <v>904</v>
      </c>
      <c r="B277" s="71" t="s">
        <v>905</v>
      </c>
      <c r="C277" s="16" t="s">
        <v>906</v>
      </c>
      <c r="D277" s="68" t="s">
        <v>341</v>
      </c>
      <c r="E277" s="70"/>
      <c r="F277" s="70"/>
    </row>
    <row r="278">
      <c r="A278" s="37" t="s">
        <v>907</v>
      </c>
      <c r="C278" s="16" t="s">
        <v>908</v>
      </c>
      <c r="D278" s="68" t="s">
        <v>341</v>
      </c>
      <c r="E278" s="70"/>
      <c r="F278" s="70"/>
    </row>
    <row r="279">
      <c r="A279" s="37" t="s">
        <v>909</v>
      </c>
      <c r="B279" s="71" t="s">
        <v>910</v>
      </c>
      <c r="C279" s="16" t="s">
        <v>911</v>
      </c>
      <c r="D279" s="68" t="s">
        <v>18</v>
      </c>
      <c r="E279" s="70"/>
      <c r="F279" s="70"/>
    </row>
    <row r="280">
      <c r="A280" s="37" t="s">
        <v>912</v>
      </c>
      <c r="C280" s="16" t="s">
        <v>913</v>
      </c>
      <c r="D280" s="68" t="s">
        <v>341</v>
      </c>
      <c r="E280" s="70"/>
      <c r="F280" s="70"/>
    </row>
    <row r="281">
      <c r="A281" s="37" t="s">
        <v>914</v>
      </c>
      <c r="C281" s="16" t="s">
        <v>915</v>
      </c>
      <c r="D281" s="68" t="s">
        <v>341</v>
      </c>
      <c r="E281" s="70"/>
      <c r="F281" s="70"/>
    </row>
    <row r="282">
      <c r="A282" s="37" t="s">
        <v>916</v>
      </c>
      <c r="C282" s="16" t="s">
        <v>917</v>
      </c>
      <c r="D282" s="68" t="s">
        <v>341</v>
      </c>
      <c r="E282" s="70"/>
      <c r="F282" s="70"/>
    </row>
    <row r="283">
      <c r="A283" s="37" t="s">
        <v>918</v>
      </c>
      <c r="B283" s="71" t="s">
        <v>919</v>
      </c>
      <c r="C283" s="16" t="s">
        <v>920</v>
      </c>
      <c r="D283" s="68" t="s">
        <v>341</v>
      </c>
      <c r="E283" s="70"/>
      <c r="F283" s="70"/>
    </row>
    <row r="284">
      <c r="A284" s="37" t="s">
        <v>921</v>
      </c>
      <c r="C284" s="16" t="s">
        <v>922</v>
      </c>
      <c r="D284" s="68" t="s">
        <v>18</v>
      </c>
      <c r="E284" s="70"/>
      <c r="F284" s="70"/>
    </row>
    <row r="285">
      <c r="A285" s="37" t="s">
        <v>923</v>
      </c>
      <c r="B285" s="71" t="s">
        <v>924</v>
      </c>
      <c r="C285" s="16" t="s">
        <v>925</v>
      </c>
      <c r="D285" s="68" t="s">
        <v>341</v>
      </c>
      <c r="E285" s="70"/>
      <c r="F285" s="70"/>
    </row>
    <row r="286">
      <c r="A286" s="37" t="s">
        <v>926</v>
      </c>
      <c r="B286" s="71" t="s">
        <v>927</v>
      </c>
      <c r="C286" s="16" t="s">
        <v>928</v>
      </c>
      <c r="D286" s="68" t="s">
        <v>18</v>
      </c>
      <c r="E286" s="70"/>
      <c r="F286" s="70"/>
    </row>
    <row r="287">
      <c r="A287" s="37" t="s">
        <v>929</v>
      </c>
      <c r="B287" s="71" t="s">
        <v>930</v>
      </c>
      <c r="C287" s="16" t="s">
        <v>931</v>
      </c>
      <c r="D287" s="68" t="s">
        <v>341</v>
      </c>
      <c r="E287" s="70"/>
      <c r="F287" s="70"/>
    </row>
    <row r="288">
      <c r="A288" s="37" t="s">
        <v>932</v>
      </c>
      <c r="C288" s="16" t="s">
        <v>933</v>
      </c>
      <c r="D288" s="68" t="s">
        <v>341</v>
      </c>
      <c r="E288" s="70"/>
      <c r="F288" s="70"/>
    </row>
    <row r="289">
      <c r="A289" s="37" t="s">
        <v>934</v>
      </c>
      <c r="B289" s="71" t="s">
        <v>935</v>
      </c>
      <c r="C289" s="16" t="s">
        <v>936</v>
      </c>
      <c r="D289" s="68" t="s">
        <v>341</v>
      </c>
      <c r="E289" s="70"/>
      <c r="F289" s="70"/>
    </row>
    <row r="290">
      <c r="A290" s="37" t="s">
        <v>937</v>
      </c>
      <c r="B290" s="71" t="s">
        <v>938</v>
      </c>
      <c r="C290" s="16" t="s">
        <v>939</v>
      </c>
      <c r="D290" s="68" t="s">
        <v>18</v>
      </c>
      <c r="E290" s="70"/>
      <c r="F290" s="70"/>
    </row>
    <row r="291">
      <c r="A291" s="37" t="s">
        <v>940</v>
      </c>
      <c r="B291" s="71" t="s">
        <v>941</v>
      </c>
      <c r="C291" s="16" t="s">
        <v>942</v>
      </c>
      <c r="D291" s="68" t="s">
        <v>18</v>
      </c>
      <c r="E291" s="70"/>
      <c r="F291" s="70"/>
    </row>
    <row r="292">
      <c r="A292" s="37" t="s">
        <v>943</v>
      </c>
      <c r="B292" s="71" t="s">
        <v>944</v>
      </c>
      <c r="C292" s="16" t="s">
        <v>945</v>
      </c>
      <c r="D292" s="68" t="s">
        <v>341</v>
      </c>
      <c r="E292" s="70"/>
      <c r="F292" s="70"/>
    </row>
    <row r="293">
      <c r="A293" s="37" t="s">
        <v>946</v>
      </c>
      <c r="C293" s="16" t="s">
        <v>947</v>
      </c>
      <c r="D293" s="68" t="s">
        <v>341</v>
      </c>
      <c r="E293" s="70"/>
      <c r="F293" s="70"/>
    </row>
    <row r="294">
      <c r="A294" s="37" t="s">
        <v>948</v>
      </c>
      <c r="C294" s="16" t="s">
        <v>949</v>
      </c>
      <c r="D294" s="68" t="s">
        <v>18</v>
      </c>
      <c r="E294" s="70"/>
      <c r="F294" s="70"/>
    </row>
    <row r="295">
      <c r="A295" s="37" t="s">
        <v>105</v>
      </c>
      <c r="C295" s="16" t="s">
        <v>106</v>
      </c>
      <c r="D295" s="68" t="s">
        <v>20</v>
      </c>
      <c r="E295" s="51" t="s">
        <v>20</v>
      </c>
      <c r="F295" s="70"/>
    </row>
    <row r="296">
      <c r="A296" s="37" t="s">
        <v>950</v>
      </c>
      <c r="B296" s="71" t="s">
        <v>951</v>
      </c>
      <c r="C296" s="16" t="s">
        <v>953</v>
      </c>
      <c r="D296" s="68" t="s">
        <v>341</v>
      </c>
      <c r="E296" s="70"/>
      <c r="F296" s="70"/>
    </row>
    <row r="297">
      <c r="A297" s="37" t="s">
        <v>954</v>
      </c>
      <c r="C297" s="16" t="s">
        <v>955</v>
      </c>
      <c r="D297" s="68" t="s">
        <v>341</v>
      </c>
      <c r="E297" s="70"/>
      <c r="F297" s="70"/>
    </row>
    <row r="298">
      <c r="A298" s="37" t="s">
        <v>956</v>
      </c>
      <c r="C298" s="16" t="s">
        <v>957</v>
      </c>
      <c r="D298" s="68" t="s">
        <v>18</v>
      </c>
      <c r="E298" s="70"/>
      <c r="F298" s="70"/>
    </row>
    <row r="299">
      <c r="A299" s="37" t="s">
        <v>958</v>
      </c>
      <c r="B299" s="71" t="s">
        <v>959</v>
      </c>
      <c r="C299" s="36"/>
      <c r="D299" s="68" t="s">
        <v>18</v>
      </c>
      <c r="E299" s="70"/>
      <c r="F299" s="70"/>
    </row>
    <row r="300">
      <c r="A300" s="37" t="s">
        <v>960</v>
      </c>
      <c r="C300" s="16" t="s">
        <v>961</v>
      </c>
      <c r="D300" s="68" t="s">
        <v>341</v>
      </c>
      <c r="E300" s="70"/>
      <c r="F300" s="70"/>
    </row>
    <row r="301">
      <c r="A301" s="37" t="s">
        <v>962</v>
      </c>
      <c r="B301" s="71" t="s">
        <v>963</v>
      </c>
      <c r="C301" s="16" t="s">
        <v>964</v>
      </c>
      <c r="D301" s="68" t="s">
        <v>341</v>
      </c>
      <c r="E301" s="70"/>
      <c r="F301" s="70"/>
    </row>
    <row r="302">
      <c r="A302" s="37" t="s">
        <v>965</v>
      </c>
      <c r="C302" s="16" t="s">
        <v>966</v>
      </c>
      <c r="D302" s="68" t="s">
        <v>341</v>
      </c>
      <c r="E302" s="70"/>
      <c r="F302" s="70"/>
    </row>
    <row r="303">
      <c r="A303" s="37" t="s">
        <v>967</v>
      </c>
      <c r="C303" s="16" t="s">
        <v>968</v>
      </c>
      <c r="D303" s="68" t="s">
        <v>341</v>
      </c>
      <c r="E303" s="70"/>
      <c r="F303" s="70"/>
    </row>
    <row r="304">
      <c r="A304" s="90" t="s">
        <v>969</v>
      </c>
      <c r="B304" s="91"/>
      <c r="C304" s="92" t="s">
        <v>970</v>
      </c>
      <c r="D304" s="93" t="s">
        <v>341</v>
      </c>
      <c r="E304" s="94"/>
      <c r="F304" s="94"/>
    </row>
    <row r="305">
      <c r="A305" s="37" t="s">
        <v>971</v>
      </c>
      <c r="C305" s="16" t="s">
        <v>972</v>
      </c>
      <c r="D305" s="68" t="s">
        <v>341</v>
      </c>
      <c r="E305" s="70"/>
      <c r="F305" s="70"/>
    </row>
    <row r="306">
      <c r="A306" s="37" t="s">
        <v>973</v>
      </c>
      <c r="C306" s="16" t="s">
        <v>974</v>
      </c>
      <c r="D306" s="68" t="s">
        <v>341</v>
      </c>
      <c r="E306" s="70"/>
      <c r="F306" s="70"/>
    </row>
    <row r="307">
      <c r="A307" s="37" t="s">
        <v>975</v>
      </c>
      <c r="C307" s="16" t="s">
        <v>976</v>
      </c>
      <c r="D307" s="68" t="s">
        <v>341</v>
      </c>
      <c r="E307" s="70"/>
      <c r="F307" s="70"/>
    </row>
    <row r="308">
      <c r="A308" s="37" t="s">
        <v>977</v>
      </c>
      <c r="B308" s="71" t="s">
        <v>978</v>
      </c>
      <c r="C308" s="16" t="s">
        <v>979</v>
      </c>
      <c r="D308" s="68" t="s">
        <v>341</v>
      </c>
      <c r="E308" s="70"/>
      <c r="F308" s="70"/>
    </row>
    <row r="309">
      <c r="A309" s="37" t="s">
        <v>980</v>
      </c>
      <c r="C309" s="16" t="s">
        <v>981</v>
      </c>
      <c r="D309" s="68" t="s">
        <v>18</v>
      </c>
      <c r="E309" s="70"/>
      <c r="F309" s="70"/>
    </row>
    <row r="310">
      <c r="A310" s="37" t="s">
        <v>982</v>
      </c>
      <c r="B310" s="71" t="s">
        <v>983</v>
      </c>
      <c r="C310" s="16" t="s">
        <v>984</v>
      </c>
      <c r="D310" s="68" t="s">
        <v>341</v>
      </c>
      <c r="E310" s="70"/>
      <c r="F310" s="70"/>
    </row>
    <row r="311">
      <c r="A311" s="37" t="s">
        <v>985</v>
      </c>
      <c r="C311" s="16" t="s">
        <v>986</v>
      </c>
      <c r="D311" s="68" t="s">
        <v>341</v>
      </c>
      <c r="E311" s="70"/>
      <c r="F311" s="70"/>
    </row>
    <row r="312">
      <c r="A312" s="37" t="s">
        <v>987</v>
      </c>
      <c r="B312" s="71" t="s">
        <v>988</v>
      </c>
      <c r="C312" s="16" t="s">
        <v>989</v>
      </c>
      <c r="D312" s="68" t="s">
        <v>341</v>
      </c>
      <c r="E312" s="70"/>
      <c r="F312" s="70"/>
    </row>
    <row r="313">
      <c r="A313" s="37" t="s">
        <v>990</v>
      </c>
      <c r="B313" s="71" t="s">
        <v>991</v>
      </c>
      <c r="C313" s="16" t="s">
        <v>992</v>
      </c>
      <c r="D313" s="68" t="s">
        <v>341</v>
      </c>
      <c r="E313" s="70"/>
      <c r="F313" s="70"/>
    </row>
    <row r="314">
      <c r="A314" s="37" t="s">
        <v>993</v>
      </c>
      <c r="B314" s="71" t="s">
        <v>994</v>
      </c>
      <c r="C314" s="16" t="s">
        <v>995</v>
      </c>
      <c r="D314" s="68" t="s">
        <v>341</v>
      </c>
      <c r="E314" s="70"/>
      <c r="F314" s="70"/>
    </row>
    <row r="315">
      <c r="A315" s="37" t="s">
        <v>107</v>
      </c>
      <c r="B315" s="71" t="s">
        <v>108</v>
      </c>
      <c r="C315" s="16" t="s">
        <v>109</v>
      </c>
      <c r="D315" s="68" t="s">
        <v>20</v>
      </c>
      <c r="E315" s="51" t="s">
        <v>20</v>
      </c>
      <c r="F315" s="70"/>
    </row>
    <row r="316">
      <c r="A316" s="37" t="s">
        <v>996</v>
      </c>
      <c r="C316" s="16" t="s">
        <v>997</v>
      </c>
      <c r="D316" s="68" t="s">
        <v>341</v>
      </c>
      <c r="E316" s="70"/>
      <c r="F316" s="70"/>
    </row>
    <row r="317">
      <c r="A317" s="37" t="s">
        <v>998</v>
      </c>
      <c r="C317" s="16" t="s">
        <v>999</v>
      </c>
      <c r="D317" s="68" t="s">
        <v>341</v>
      </c>
      <c r="E317" s="70"/>
      <c r="F317" s="70"/>
    </row>
    <row r="318">
      <c r="A318" s="37" t="s">
        <v>1000</v>
      </c>
      <c r="C318" s="16" t="s">
        <v>1001</v>
      </c>
      <c r="D318" s="68" t="s">
        <v>341</v>
      </c>
      <c r="E318" s="70"/>
      <c r="F318" s="70"/>
    </row>
    <row r="319">
      <c r="A319" s="37" t="s">
        <v>1002</v>
      </c>
      <c r="C319" s="16" t="s">
        <v>1003</v>
      </c>
      <c r="D319" s="68" t="s">
        <v>341</v>
      </c>
      <c r="E319" s="70"/>
      <c r="F319" s="70"/>
    </row>
    <row r="320">
      <c r="A320" s="37" t="s">
        <v>110</v>
      </c>
      <c r="B320" s="71" t="s">
        <v>111</v>
      </c>
      <c r="C320" s="36"/>
      <c r="D320" s="68" t="s">
        <v>20</v>
      </c>
      <c r="E320" s="51" t="s">
        <v>20</v>
      </c>
      <c r="F320" s="70"/>
    </row>
    <row r="321">
      <c r="A321" s="37" t="s">
        <v>1004</v>
      </c>
      <c r="C321" s="16" t="s">
        <v>1005</v>
      </c>
      <c r="D321" s="68" t="s">
        <v>341</v>
      </c>
      <c r="E321" s="70"/>
      <c r="F321" s="70"/>
    </row>
    <row r="322">
      <c r="A322" s="37" t="s">
        <v>112</v>
      </c>
      <c r="B322" s="71" t="s">
        <v>113</v>
      </c>
      <c r="C322" s="36"/>
      <c r="D322" s="68" t="s">
        <v>20</v>
      </c>
      <c r="E322" s="51" t="s">
        <v>20</v>
      </c>
      <c r="F322" s="70"/>
    </row>
    <row r="323">
      <c r="A323" s="37" t="s">
        <v>1006</v>
      </c>
      <c r="B323" s="71" t="s">
        <v>1007</v>
      </c>
      <c r="C323" s="16" t="s">
        <v>1008</v>
      </c>
      <c r="D323" s="68" t="s">
        <v>18</v>
      </c>
      <c r="E323" s="70"/>
      <c r="F323" s="70"/>
    </row>
    <row r="324">
      <c r="A324" s="37" t="s">
        <v>1009</v>
      </c>
      <c r="C324" s="16" t="s">
        <v>1010</v>
      </c>
      <c r="D324" s="68" t="s">
        <v>341</v>
      </c>
      <c r="E324" s="70"/>
      <c r="F324" s="70"/>
    </row>
    <row r="325">
      <c r="A325" s="37" t="s">
        <v>1011</v>
      </c>
      <c r="C325" s="16" t="s">
        <v>1012</v>
      </c>
      <c r="D325" s="68" t="s">
        <v>341</v>
      </c>
      <c r="E325" s="70"/>
      <c r="F325" s="70"/>
    </row>
    <row r="326">
      <c r="A326" s="37" t="s">
        <v>1013</v>
      </c>
      <c r="B326" s="71" t="s">
        <v>1014</v>
      </c>
      <c r="C326" s="16" t="s">
        <v>1015</v>
      </c>
      <c r="D326" s="68" t="s">
        <v>341</v>
      </c>
      <c r="E326" s="70"/>
      <c r="F326" s="70"/>
    </row>
    <row r="327">
      <c r="A327" s="37" t="s">
        <v>1016</v>
      </c>
      <c r="C327" s="16" t="s">
        <v>1017</v>
      </c>
      <c r="D327" s="68" t="s">
        <v>341</v>
      </c>
      <c r="E327" s="70"/>
      <c r="F327" s="70"/>
    </row>
    <row r="328">
      <c r="A328" s="37" t="s">
        <v>1018</v>
      </c>
      <c r="C328" s="16" t="s">
        <v>1019</v>
      </c>
      <c r="D328" s="68" t="s">
        <v>341</v>
      </c>
      <c r="E328" s="70"/>
      <c r="F328" s="70"/>
    </row>
    <row r="329">
      <c r="A329" s="37" t="s">
        <v>1020</v>
      </c>
      <c r="C329" s="16" t="s">
        <v>1021</v>
      </c>
      <c r="D329" s="68" t="s">
        <v>341</v>
      </c>
      <c r="E329" s="70"/>
      <c r="F329" s="70"/>
    </row>
    <row r="330">
      <c r="A330" s="37" t="s">
        <v>1022</v>
      </c>
      <c r="C330" s="16" t="s">
        <v>1023</v>
      </c>
      <c r="D330" s="68" t="s">
        <v>18</v>
      </c>
      <c r="E330" s="70"/>
      <c r="F330" s="70"/>
    </row>
    <row r="331">
      <c r="A331" s="37" t="s">
        <v>1024</v>
      </c>
      <c r="B331" s="23" t="s">
        <v>1025</v>
      </c>
      <c r="C331" s="36"/>
      <c r="D331" s="68" t="s">
        <v>18</v>
      </c>
      <c r="E331" s="70"/>
      <c r="F331" s="70"/>
    </row>
    <row r="332">
      <c r="A332" s="37" t="s">
        <v>1026</v>
      </c>
      <c r="C332" s="16" t="s">
        <v>1027</v>
      </c>
      <c r="D332" s="68" t="s">
        <v>341</v>
      </c>
      <c r="E332" s="70"/>
      <c r="F332" s="70"/>
    </row>
    <row r="333">
      <c r="A333" s="37" t="s">
        <v>1028</v>
      </c>
      <c r="C333" s="36"/>
      <c r="D333" s="68" t="s">
        <v>18</v>
      </c>
      <c r="E333" s="70"/>
      <c r="F333" s="70"/>
    </row>
    <row r="334">
      <c r="A334" s="37" t="s">
        <v>1029</v>
      </c>
      <c r="C334" s="16" t="s">
        <v>1030</v>
      </c>
      <c r="D334" s="68" t="s">
        <v>341</v>
      </c>
      <c r="E334" s="70"/>
      <c r="F334" s="70"/>
    </row>
    <row r="335">
      <c r="A335" s="37" t="s">
        <v>116</v>
      </c>
      <c r="C335" s="36"/>
      <c r="D335" s="68" t="s">
        <v>20</v>
      </c>
      <c r="E335" s="51" t="s">
        <v>20</v>
      </c>
      <c r="F335" s="70"/>
    </row>
    <row r="336">
      <c r="A336" s="37" t="s">
        <v>119</v>
      </c>
      <c r="C336" s="16" t="s">
        <v>120</v>
      </c>
      <c r="D336" s="68" t="s">
        <v>20</v>
      </c>
      <c r="E336" s="51" t="s">
        <v>20</v>
      </c>
      <c r="F336" s="70"/>
    </row>
    <row r="337">
      <c r="A337" s="37" t="s">
        <v>1031</v>
      </c>
      <c r="B337" s="71" t="s">
        <v>1032</v>
      </c>
      <c r="C337" s="16" t="s">
        <v>1033</v>
      </c>
      <c r="D337" s="68" t="s">
        <v>341</v>
      </c>
      <c r="E337" s="70"/>
      <c r="F337" s="70"/>
    </row>
    <row r="338">
      <c r="A338" s="37" t="s">
        <v>1034</v>
      </c>
      <c r="C338" s="16" t="s">
        <v>1035</v>
      </c>
      <c r="D338" s="68" t="s">
        <v>341</v>
      </c>
      <c r="E338" s="70"/>
      <c r="F338" s="70"/>
    </row>
    <row r="339">
      <c r="A339" s="37" t="s">
        <v>1036</v>
      </c>
      <c r="B339" s="71" t="s">
        <v>1037</v>
      </c>
      <c r="C339" s="16" t="s">
        <v>1038</v>
      </c>
      <c r="D339" s="68" t="s">
        <v>341</v>
      </c>
      <c r="E339" s="70"/>
      <c r="F339" s="70"/>
    </row>
    <row r="340">
      <c r="A340" s="37" t="s">
        <v>1039</v>
      </c>
      <c r="C340" s="16" t="s">
        <v>1040</v>
      </c>
      <c r="D340" s="68" t="s">
        <v>341</v>
      </c>
      <c r="E340" s="70"/>
      <c r="F340" s="70"/>
    </row>
    <row r="341">
      <c r="A341" s="37" t="s">
        <v>1041</v>
      </c>
      <c r="C341" s="16" t="s">
        <v>1042</v>
      </c>
      <c r="D341" s="68" t="s">
        <v>341</v>
      </c>
      <c r="E341" s="70"/>
      <c r="F341" s="70"/>
    </row>
    <row r="342">
      <c r="A342" s="37" t="s">
        <v>1043</v>
      </c>
      <c r="C342" s="16" t="s">
        <v>1044</v>
      </c>
      <c r="D342" s="68" t="s">
        <v>341</v>
      </c>
      <c r="E342" s="70"/>
      <c r="F342" s="70"/>
    </row>
    <row r="343">
      <c r="A343" s="37" t="s">
        <v>1045</v>
      </c>
      <c r="C343" s="16" t="s">
        <v>1046</v>
      </c>
      <c r="D343" s="68" t="s">
        <v>341</v>
      </c>
      <c r="E343" s="70"/>
      <c r="F343" s="70"/>
    </row>
    <row r="344">
      <c r="A344" s="37" t="s">
        <v>1047</v>
      </c>
      <c r="B344" s="71" t="s">
        <v>1048</v>
      </c>
      <c r="C344" s="16" t="s">
        <v>1049</v>
      </c>
      <c r="D344" s="68" t="s">
        <v>341</v>
      </c>
      <c r="E344" s="70"/>
      <c r="F344" s="70"/>
    </row>
    <row r="345">
      <c r="A345" s="37" t="s">
        <v>1050</v>
      </c>
      <c r="B345" s="71" t="s">
        <v>1051</v>
      </c>
      <c r="C345" s="16" t="s">
        <v>1052</v>
      </c>
      <c r="D345" s="68" t="s">
        <v>18</v>
      </c>
      <c r="E345" s="70"/>
      <c r="F345" s="70"/>
    </row>
    <row r="346">
      <c r="A346" s="37" t="s">
        <v>304</v>
      </c>
      <c r="C346" s="16" t="s">
        <v>305</v>
      </c>
      <c r="D346" s="68" t="s">
        <v>20</v>
      </c>
      <c r="E346" s="51" t="s">
        <v>20</v>
      </c>
      <c r="F346" s="70"/>
    </row>
    <row r="347">
      <c r="A347" s="37" t="s">
        <v>1053</v>
      </c>
      <c r="B347" s="71" t="s">
        <v>1054</v>
      </c>
      <c r="C347" s="16" t="s">
        <v>1055</v>
      </c>
      <c r="D347" s="68" t="s">
        <v>18</v>
      </c>
      <c r="E347" s="70"/>
      <c r="F347" s="70"/>
    </row>
    <row r="348">
      <c r="A348" s="37" t="s">
        <v>1056</v>
      </c>
      <c r="C348" s="16" t="s">
        <v>1057</v>
      </c>
      <c r="D348" s="68" t="s">
        <v>341</v>
      </c>
      <c r="E348" s="70"/>
      <c r="F348" s="70"/>
    </row>
    <row r="349">
      <c r="A349" s="37" t="s">
        <v>1058</v>
      </c>
      <c r="C349" s="16" t="s">
        <v>1059</v>
      </c>
      <c r="D349" s="68" t="s">
        <v>18</v>
      </c>
      <c r="E349" s="70"/>
      <c r="F349" s="70"/>
    </row>
    <row r="350">
      <c r="A350" s="37" t="s">
        <v>121</v>
      </c>
      <c r="B350" s="71" t="s">
        <v>122</v>
      </c>
      <c r="C350" s="36"/>
      <c r="D350" s="68" t="s">
        <v>20</v>
      </c>
      <c r="E350" s="51" t="s">
        <v>20</v>
      </c>
      <c r="F350" s="70"/>
    </row>
    <row r="351">
      <c r="A351" s="37" t="s">
        <v>1060</v>
      </c>
      <c r="C351" s="16" t="s">
        <v>1061</v>
      </c>
      <c r="D351" s="68" t="s">
        <v>341</v>
      </c>
      <c r="E351" s="70"/>
      <c r="F351" s="70"/>
    </row>
    <row r="352">
      <c r="A352" s="37" t="s">
        <v>1062</v>
      </c>
      <c r="C352" s="16" t="s">
        <v>1063</v>
      </c>
      <c r="D352" s="68" t="s">
        <v>341</v>
      </c>
      <c r="E352" s="70"/>
      <c r="F352" s="70"/>
    </row>
    <row r="353">
      <c r="A353" s="37" t="s">
        <v>1064</v>
      </c>
      <c r="B353" s="71" t="s">
        <v>1065</v>
      </c>
      <c r="C353" s="36"/>
      <c r="D353" s="68" t="s">
        <v>341</v>
      </c>
      <c r="E353" s="70"/>
      <c r="F353" s="70"/>
    </row>
    <row r="354">
      <c r="A354" s="90" t="s">
        <v>1066</v>
      </c>
      <c r="B354" s="97" t="s">
        <v>1067</v>
      </c>
      <c r="C354" s="98"/>
      <c r="D354" s="93" t="s">
        <v>18</v>
      </c>
      <c r="E354" s="94"/>
      <c r="F354" s="94"/>
    </row>
    <row r="355">
      <c r="A355" s="37" t="s">
        <v>1068</v>
      </c>
      <c r="C355" s="16" t="s">
        <v>1069</v>
      </c>
      <c r="D355" s="68" t="s">
        <v>341</v>
      </c>
      <c r="E355" s="70"/>
      <c r="F355" s="70"/>
    </row>
    <row r="356">
      <c r="A356" s="37" t="s">
        <v>1070</v>
      </c>
      <c r="C356" s="16" t="s">
        <v>1071</v>
      </c>
      <c r="D356" s="68" t="s">
        <v>341</v>
      </c>
      <c r="E356" s="70"/>
      <c r="F356" s="70"/>
    </row>
    <row r="357">
      <c r="A357" s="37" t="s">
        <v>1072</v>
      </c>
      <c r="C357" s="16" t="s">
        <v>1073</v>
      </c>
      <c r="D357" s="68" t="s">
        <v>341</v>
      </c>
      <c r="E357" s="70"/>
      <c r="F357" s="70"/>
    </row>
    <row r="358">
      <c r="A358" s="37" t="s">
        <v>1074</v>
      </c>
      <c r="C358" s="16" t="s">
        <v>1075</v>
      </c>
      <c r="D358" s="68" t="s">
        <v>18</v>
      </c>
      <c r="E358" s="70"/>
      <c r="F358" s="70"/>
    </row>
    <row r="359">
      <c r="A359" s="37" t="s">
        <v>1076</v>
      </c>
      <c r="C359" s="16" t="s">
        <v>1077</v>
      </c>
      <c r="D359" s="68" t="s">
        <v>341</v>
      </c>
      <c r="E359" s="70"/>
      <c r="F359" s="70"/>
    </row>
    <row r="360">
      <c r="A360" s="37" t="s">
        <v>1078</v>
      </c>
      <c r="C360" s="16" t="s">
        <v>1079</v>
      </c>
      <c r="D360" s="68" t="s">
        <v>18</v>
      </c>
      <c r="E360" s="70"/>
      <c r="F360" s="70"/>
    </row>
    <row r="361">
      <c r="A361" s="37" t="s">
        <v>1080</v>
      </c>
      <c r="C361" s="16" t="s">
        <v>1081</v>
      </c>
      <c r="D361" s="68" t="s">
        <v>18</v>
      </c>
      <c r="E361" s="70"/>
      <c r="F361" s="70"/>
    </row>
    <row r="362">
      <c r="A362" s="37" t="s">
        <v>1082</v>
      </c>
      <c r="B362" s="71" t="s">
        <v>1083</v>
      </c>
      <c r="C362" s="16" t="s">
        <v>1084</v>
      </c>
      <c r="D362" s="68" t="s">
        <v>18</v>
      </c>
      <c r="E362" s="70"/>
      <c r="F362" s="70"/>
    </row>
    <row r="363">
      <c r="A363" s="37" t="s">
        <v>1085</v>
      </c>
      <c r="C363" s="16" t="s">
        <v>1086</v>
      </c>
      <c r="D363" s="68" t="s">
        <v>18</v>
      </c>
      <c r="E363" s="70"/>
      <c r="F363" s="70"/>
    </row>
    <row r="364">
      <c r="A364" s="37" t="s">
        <v>1087</v>
      </c>
      <c r="B364" s="71" t="s">
        <v>1088</v>
      </c>
      <c r="C364" s="16" t="s">
        <v>1089</v>
      </c>
      <c r="D364" s="68" t="s">
        <v>18</v>
      </c>
      <c r="E364" s="70"/>
      <c r="F364" s="70"/>
    </row>
    <row r="365">
      <c r="A365" s="37" t="s">
        <v>1090</v>
      </c>
      <c r="C365" s="16" t="s">
        <v>1091</v>
      </c>
      <c r="D365" s="68" t="s">
        <v>18</v>
      </c>
      <c r="E365" s="70"/>
      <c r="F365" s="70"/>
    </row>
    <row r="366">
      <c r="A366" s="37" t="s">
        <v>1092</v>
      </c>
      <c r="C366" s="16" t="s">
        <v>1093</v>
      </c>
      <c r="D366" s="68" t="s">
        <v>18</v>
      </c>
      <c r="E366" s="70"/>
      <c r="F366" s="70"/>
    </row>
    <row r="367">
      <c r="A367" s="37" t="s">
        <v>1094</v>
      </c>
      <c r="C367" s="16" t="s">
        <v>1095</v>
      </c>
      <c r="D367" s="68" t="s">
        <v>18</v>
      </c>
      <c r="E367" s="70"/>
      <c r="F367" s="70"/>
    </row>
    <row r="368">
      <c r="A368" s="37" t="s">
        <v>1096</v>
      </c>
      <c r="C368" s="16" t="s">
        <v>1097</v>
      </c>
      <c r="D368" s="68" t="s">
        <v>18</v>
      </c>
      <c r="E368" s="70"/>
      <c r="F368" s="70"/>
    </row>
    <row r="369">
      <c r="A369" s="37" t="s">
        <v>1098</v>
      </c>
      <c r="B369" s="71" t="s">
        <v>1099</v>
      </c>
      <c r="C369" s="16" t="s">
        <v>1100</v>
      </c>
      <c r="D369" s="68" t="s">
        <v>18</v>
      </c>
      <c r="E369" s="70"/>
      <c r="F369" s="70"/>
    </row>
    <row r="370">
      <c r="A370" s="37" t="s">
        <v>1101</v>
      </c>
      <c r="B370" s="71" t="s">
        <v>1102</v>
      </c>
      <c r="C370" s="16" t="s">
        <v>1103</v>
      </c>
      <c r="D370" s="68" t="s">
        <v>18</v>
      </c>
      <c r="E370" s="70"/>
      <c r="F370" s="70"/>
    </row>
    <row r="371">
      <c r="A371" s="37" t="s">
        <v>1104</v>
      </c>
      <c r="C371" s="16" t="s">
        <v>1105</v>
      </c>
      <c r="D371" s="68" t="s">
        <v>18</v>
      </c>
      <c r="E371" s="70"/>
      <c r="F371" s="70"/>
    </row>
    <row r="372">
      <c r="A372" s="37" t="s">
        <v>1106</v>
      </c>
      <c r="C372" s="16" t="s">
        <v>1107</v>
      </c>
      <c r="D372" s="68" t="s">
        <v>18</v>
      </c>
      <c r="E372" s="70"/>
      <c r="F372" s="70"/>
    </row>
    <row r="373">
      <c r="A373" s="37" t="s">
        <v>1108</v>
      </c>
      <c r="C373" s="16" t="s">
        <v>1109</v>
      </c>
      <c r="D373" s="68" t="s">
        <v>18</v>
      </c>
      <c r="E373" s="70"/>
      <c r="F373" s="70"/>
    </row>
    <row r="374">
      <c r="A374" s="37" t="s">
        <v>1110</v>
      </c>
      <c r="B374" s="71" t="s">
        <v>1111</v>
      </c>
      <c r="C374" s="16" t="s">
        <v>1112</v>
      </c>
      <c r="D374" s="68" t="s">
        <v>18</v>
      </c>
      <c r="E374" s="70"/>
      <c r="F374" s="70"/>
    </row>
    <row r="375">
      <c r="A375" s="37" t="s">
        <v>1113</v>
      </c>
      <c r="C375" s="16" t="s">
        <v>1114</v>
      </c>
      <c r="D375" s="68" t="s">
        <v>341</v>
      </c>
      <c r="E375" s="70"/>
      <c r="F375" s="70"/>
    </row>
    <row r="376">
      <c r="A376" s="37" t="s">
        <v>126</v>
      </c>
      <c r="C376" s="16" t="s">
        <v>127</v>
      </c>
      <c r="D376" s="68" t="s">
        <v>20</v>
      </c>
      <c r="E376" s="51" t="s">
        <v>20</v>
      </c>
      <c r="F376" s="70"/>
    </row>
    <row r="377">
      <c r="A377" s="37" t="s">
        <v>1115</v>
      </c>
      <c r="C377" s="16" t="s">
        <v>1116</v>
      </c>
      <c r="D377" s="68" t="s">
        <v>18</v>
      </c>
      <c r="E377" s="70"/>
      <c r="F377" s="70"/>
    </row>
    <row r="378">
      <c r="A378" s="37" t="s">
        <v>130</v>
      </c>
      <c r="C378" s="16" t="s">
        <v>131</v>
      </c>
      <c r="D378" s="68" t="s">
        <v>20</v>
      </c>
      <c r="E378" s="51" t="s">
        <v>20</v>
      </c>
      <c r="F378" s="70"/>
    </row>
    <row r="379">
      <c r="A379" s="37" t="s">
        <v>1117</v>
      </c>
      <c r="C379" s="16" t="s">
        <v>1118</v>
      </c>
      <c r="D379" s="68" t="s">
        <v>18</v>
      </c>
      <c r="E379" s="70"/>
      <c r="F379" s="70"/>
    </row>
    <row r="380">
      <c r="A380" s="37" t="s">
        <v>1119</v>
      </c>
      <c r="C380" s="16" t="s">
        <v>1120</v>
      </c>
      <c r="D380" s="68" t="s">
        <v>18</v>
      </c>
      <c r="E380" s="70"/>
      <c r="F380" s="70"/>
    </row>
    <row r="381">
      <c r="A381" s="37" t="s">
        <v>1121</v>
      </c>
      <c r="C381" s="16" t="s">
        <v>1122</v>
      </c>
      <c r="D381" s="68" t="s">
        <v>18</v>
      </c>
      <c r="E381" s="70"/>
      <c r="F381" s="70"/>
    </row>
    <row r="382">
      <c r="A382" s="37" t="s">
        <v>1123</v>
      </c>
      <c r="B382" s="71" t="s">
        <v>1124</v>
      </c>
      <c r="C382" s="36"/>
      <c r="D382" s="68" t="s">
        <v>18</v>
      </c>
      <c r="E382" s="70"/>
      <c r="F382" s="70"/>
    </row>
    <row r="383">
      <c r="A383" s="37" t="s">
        <v>132</v>
      </c>
      <c r="B383" s="71" t="s">
        <v>133</v>
      </c>
      <c r="C383" s="36"/>
      <c r="D383" s="68" t="s">
        <v>20</v>
      </c>
      <c r="E383" s="51" t="s">
        <v>20</v>
      </c>
      <c r="F383" s="70"/>
    </row>
    <row r="384">
      <c r="A384" s="37" t="s">
        <v>1125</v>
      </c>
      <c r="B384" s="71" t="s">
        <v>1126</v>
      </c>
      <c r="C384" s="16" t="s">
        <v>1127</v>
      </c>
      <c r="D384" s="68" t="s">
        <v>18</v>
      </c>
      <c r="E384" s="70"/>
      <c r="F384" s="70"/>
    </row>
    <row r="385">
      <c r="A385" s="37" t="s">
        <v>1128</v>
      </c>
      <c r="B385" s="71" t="s">
        <v>1129</v>
      </c>
      <c r="C385" s="16" t="s">
        <v>1130</v>
      </c>
      <c r="D385" s="68" t="s">
        <v>18</v>
      </c>
      <c r="E385" s="70"/>
      <c r="F385" s="70"/>
    </row>
    <row r="386">
      <c r="A386" s="37" t="s">
        <v>134</v>
      </c>
      <c r="C386" s="16" t="s">
        <v>135</v>
      </c>
      <c r="D386" s="68" t="s">
        <v>20</v>
      </c>
      <c r="E386" s="51" t="s">
        <v>20</v>
      </c>
      <c r="F386" s="70"/>
    </row>
    <row r="387">
      <c r="A387" s="37" t="s">
        <v>1131</v>
      </c>
      <c r="B387" s="71" t="s">
        <v>1132</v>
      </c>
      <c r="C387" s="36"/>
      <c r="D387" s="68" t="s">
        <v>341</v>
      </c>
      <c r="E387" s="70"/>
      <c r="F387" s="70"/>
    </row>
    <row r="388">
      <c r="A388" s="37" t="s">
        <v>1133</v>
      </c>
      <c r="C388" s="16" t="s">
        <v>1134</v>
      </c>
      <c r="D388" s="68" t="s">
        <v>18</v>
      </c>
      <c r="E388" s="70"/>
      <c r="F388" s="70"/>
    </row>
    <row r="389">
      <c r="A389" s="37" t="s">
        <v>1135</v>
      </c>
      <c r="C389" s="16" t="s">
        <v>1136</v>
      </c>
      <c r="D389" s="68" t="s">
        <v>18</v>
      </c>
      <c r="E389" s="70"/>
      <c r="F389" s="70"/>
    </row>
    <row r="390">
      <c r="A390" s="37" t="s">
        <v>1137</v>
      </c>
      <c r="B390" s="71" t="s">
        <v>1138</v>
      </c>
      <c r="C390" s="16" t="s">
        <v>1139</v>
      </c>
      <c r="D390" s="68" t="s">
        <v>18</v>
      </c>
      <c r="E390" s="70"/>
      <c r="F390" s="70"/>
    </row>
    <row r="391">
      <c r="A391" s="37" t="s">
        <v>1140</v>
      </c>
      <c r="C391" s="16" t="s">
        <v>1141</v>
      </c>
      <c r="D391" s="68" t="s">
        <v>18</v>
      </c>
      <c r="E391" s="70"/>
      <c r="F391" s="70"/>
    </row>
    <row r="392">
      <c r="A392" s="37" t="s">
        <v>1142</v>
      </c>
      <c r="C392" s="16" t="s">
        <v>1143</v>
      </c>
      <c r="D392" s="68" t="s">
        <v>20</v>
      </c>
      <c r="E392" s="51" t="s">
        <v>20</v>
      </c>
      <c r="F392" s="70"/>
    </row>
    <row r="393">
      <c r="A393" s="37" t="s">
        <v>1144</v>
      </c>
      <c r="C393" s="16" t="s">
        <v>1145</v>
      </c>
      <c r="D393" s="68" t="s">
        <v>18</v>
      </c>
      <c r="E393" s="70"/>
      <c r="F393" s="70"/>
    </row>
    <row r="394">
      <c r="A394" s="37" t="s">
        <v>1146</v>
      </c>
      <c r="B394" s="71" t="s">
        <v>1147</v>
      </c>
      <c r="C394" s="16" t="s">
        <v>1148</v>
      </c>
      <c r="D394" s="68" t="s">
        <v>18</v>
      </c>
      <c r="E394" s="70"/>
      <c r="F394" s="70"/>
    </row>
    <row r="395">
      <c r="A395" s="37" t="s">
        <v>1149</v>
      </c>
      <c r="C395" s="16" t="s">
        <v>1150</v>
      </c>
      <c r="D395" s="68" t="s">
        <v>18</v>
      </c>
      <c r="E395" s="70"/>
      <c r="F395" s="70"/>
    </row>
    <row r="396">
      <c r="A396" s="37" t="s">
        <v>137</v>
      </c>
      <c r="C396" s="16" t="s">
        <v>138</v>
      </c>
      <c r="D396" s="68" t="s">
        <v>20</v>
      </c>
      <c r="E396" s="51" t="s">
        <v>20</v>
      </c>
      <c r="F396" s="70"/>
    </row>
    <row r="397">
      <c r="A397" s="37" t="s">
        <v>1151</v>
      </c>
      <c r="C397" s="16" t="s">
        <v>1152</v>
      </c>
      <c r="D397" s="68" t="s">
        <v>18</v>
      </c>
      <c r="E397" s="70"/>
      <c r="F397" s="70"/>
    </row>
    <row r="398">
      <c r="A398" s="37" t="s">
        <v>1153</v>
      </c>
      <c r="B398" s="71" t="s">
        <v>1154</v>
      </c>
      <c r="C398" s="36"/>
      <c r="D398" s="68" t="s">
        <v>18</v>
      </c>
      <c r="E398" s="70"/>
      <c r="F398" s="70"/>
    </row>
    <row r="399">
      <c r="A399" s="37" t="s">
        <v>1155</v>
      </c>
      <c r="C399" s="16" t="s">
        <v>1156</v>
      </c>
      <c r="D399" s="68" t="s">
        <v>18</v>
      </c>
      <c r="E399" s="70"/>
      <c r="F399" s="70"/>
    </row>
    <row r="400">
      <c r="A400" s="37" t="s">
        <v>1157</v>
      </c>
      <c r="B400" s="71" t="s">
        <v>1158</v>
      </c>
      <c r="C400" s="16" t="s">
        <v>1159</v>
      </c>
      <c r="D400" s="68" t="s">
        <v>341</v>
      </c>
      <c r="E400" s="51"/>
      <c r="F400" s="70"/>
    </row>
    <row r="401">
      <c r="A401" s="37" t="s">
        <v>1160</v>
      </c>
      <c r="C401" s="16" t="s">
        <v>1161</v>
      </c>
      <c r="D401" s="68" t="s">
        <v>341</v>
      </c>
      <c r="E401" s="70"/>
      <c r="F401" s="70"/>
    </row>
    <row r="402">
      <c r="A402" s="37" t="s">
        <v>1162</v>
      </c>
      <c r="C402" s="16" t="s">
        <v>1163</v>
      </c>
      <c r="D402" s="68" t="s">
        <v>341</v>
      </c>
      <c r="E402" s="70"/>
      <c r="F402" s="70"/>
    </row>
    <row r="403">
      <c r="A403" s="37" t="s">
        <v>1164</v>
      </c>
      <c r="C403" s="16" t="s">
        <v>1165</v>
      </c>
      <c r="D403" s="68" t="s">
        <v>341</v>
      </c>
      <c r="E403" s="70"/>
      <c r="F403" s="70"/>
    </row>
    <row r="404">
      <c r="A404" s="90" t="s">
        <v>1166</v>
      </c>
      <c r="B404" s="91"/>
      <c r="C404" s="92" t="s">
        <v>1167</v>
      </c>
      <c r="D404" s="93" t="s">
        <v>18</v>
      </c>
      <c r="E404" s="94"/>
      <c r="F404" s="94"/>
    </row>
    <row r="405">
      <c r="A405" s="37" t="s">
        <v>1168</v>
      </c>
      <c r="C405" s="16" t="s">
        <v>1169</v>
      </c>
      <c r="D405" s="68" t="s">
        <v>18</v>
      </c>
      <c r="E405" s="70"/>
      <c r="F405" s="70"/>
    </row>
    <row r="406">
      <c r="A406" s="37" t="s">
        <v>1170</v>
      </c>
      <c r="C406" s="16" t="s">
        <v>1171</v>
      </c>
      <c r="D406" s="68" t="s">
        <v>18</v>
      </c>
      <c r="E406" s="70"/>
      <c r="F406" s="70"/>
    </row>
    <row r="407">
      <c r="A407" s="37" t="s">
        <v>1172</v>
      </c>
      <c r="C407" s="16" t="s">
        <v>1173</v>
      </c>
      <c r="D407" s="68" t="s">
        <v>341</v>
      </c>
      <c r="E407" s="70"/>
      <c r="F407" s="70"/>
    </row>
    <row r="408">
      <c r="A408" s="37" t="s">
        <v>1174</v>
      </c>
      <c r="B408" s="71" t="s">
        <v>1175</v>
      </c>
      <c r="C408" s="16" t="s">
        <v>1176</v>
      </c>
      <c r="D408" s="68" t="s">
        <v>18</v>
      </c>
      <c r="E408" s="70"/>
      <c r="F408" s="70"/>
    </row>
    <row r="409">
      <c r="A409" s="37" t="s">
        <v>141</v>
      </c>
      <c r="B409" s="71" t="s">
        <v>142</v>
      </c>
      <c r="C409" s="36"/>
      <c r="D409" s="68" t="s">
        <v>20</v>
      </c>
      <c r="E409" s="51" t="s">
        <v>20</v>
      </c>
      <c r="F409" s="70"/>
    </row>
    <row r="410">
      <c r="A410" s="37" t="s">
        <v>1177</v>
      </c>
      <c r="C410" s="16" t="s">
        <v>1178</v>
      </c>
      <c r="D410" s="68" t="s">
        <v>341</v>
      </c>
      <c r="E410" s="70"/>
      <c r="F410" s="70"/>
    </row>
    <row r="411">
      <c r="A411" s="37" t="s">
        <v>1179</v>
      </c>
      <c r="C411" s="16" t="s">
        <v>1180</v>
      </c>
      <c r="D411" s="68" t="s">
        <v>18</v>
      </c>
      <c r="E411" s="70"/>
      <c r="F411" s="70"/>
    </row>
    <row r="412">
      <c r="A412" s="37" t="s">
        <v>1181</v>
      </c>
      <c r="C412" s="36"/>
      <c r="D412" s="68" t="s">
        <v>18</v>
      </c>
      <c r="E412" s="70"/>
      <c r="F412" s="70"/>
    </row>
    <row r="413">
      <c r="A413" s="37" t="s">
        <v>1182</v>
      </c>
      <c r="C413" s="16" t="s">
        <v>1183</v>
      </c>
      <c r="D413" s="68" t="s">
        <v>341</v>
      </c>
      <c r="E413" s="70"/>
      <c r="F413" s="70"/>
    </row>
    <row r="414">
      <c r="A414" s="37" t="s">
        <v>1184</v>
      </c>
      <c r="C414" s="16" t="s">
        <v>1185</v>
      </c>
      <c r="D414" s="68" t="s">
        <v>18</v>
      </c>
      <c r="E414" s="70"/>
      <c r="F414" s="70"/>
    </row>
    <row r="415">
      <c r="A415" s="37" t="s">
        <v>1186</v>
      </c>
      <c r="C415" s="16" t="s">
        <v>1187</v>
      </c>
      <c r="D415" s="68" t="s">
        <v>18</v>
      </c>
      <c r="E415" s="70"/>
      <c r="F415" s="70"/>
    </row>
    <row r="416">
      <c r="A416" s="37" t="s">
        <v>1188</v>
      </c>
      <c r="B416" s="71" t="s">
        <v>1189</v>
      </c>
      <c r="C416" s="16" t="s">
        <v>1190</v>
      </c>
      <c r="D416" s="68" t="s">
        <v>18</v>
      </c>
      <c r="E416" s="70"/>
      <c r="F416" s="70"/>
    </row>
    <row r="417">
      <c r="A417" s="37" t="s">
        <v>1191</v>
      </c>
      <c r="C417" s="16" t="s">
        <v>1192</v>
      </c>
      <c r="D417" s="68" t="s">
        <v>341</v>
      </c>
      <c r="E417" s="70"/>
      <c r="F417" s="70"/>
    </row>
    <row r="418">
      <c r="A418" s="37" t="s">
        <v>1193</v>
      </c>
      <c r="C418" s="16" t="s">
        <v>1194</v>
      </c>
      <c r="D418" s="68" t="s">
        <v>18</v>
      </c>
      <c r="E418" s="70"/>
      <c r="F418" s="70"/>
    </row>
    <row r="419">
      <c r="A419" s="37" t="s">
        <v>1195</v>
      </c>
      <c r="B419" s="71" t="s">
        <v>1196</v>
      </c>
      <c r="C419" s="36"/>
      <c r="D419" s="68" t="s">
        <v>20</v>
      </c>
      <c r="E419" s="51" t="s">
        <v>20</v>
      </c>
      <c r="F419" s="70"/>
    </row>
    <row r="420">
      <c r="A420" s="37" t="s">
        <v>1197</v>
      </c>
      <c r="B420" s="71" t="s">
        <v>1198</v>
      </c>
      <c r="C420" s="36"/>
      <c r="D420" s="68" t="s">
        <v>20</v>
      </c>
      <c r="E420" s="51" t="s">
        <v>20</v>
      </c>
      <c r="F420" s="70"/>
    </row>
    <row r="421">
      <c r="A421" s="37" t="s">
        <v>1199</v>
      </c>
      <c r="C421" s="16" t="s">
        <v>1200</v>
      </c>
      <c r="D421" s="68" t="s">
        <v>18</v>
      </c>
      <c r="E421" s="70"/>
      <c r="F421" s="70"/>
    </row>
    <row r="422">
      <c r="A422" s="37" t="s">
        <v>1201</v>
      </c>
      <c r="C422" s="16" t="s">
        <v>1202</v>
      </c>
      <c r="D422" s="68" t="s">
        <v>18</v>
      </c>
      <c r="E422" s="70"/>
      <c r="F422" s="70"/>
    </row>
    <row r="423">
      <c r="A423" s="37" t="s">
        <v>1203</v>
      </c>
      <c r="B423" s="71" t="s">
        <v>1204</v>
      </c>
      <c r="C423" s="16" t="s">
        <v>1205</v>
      </c>
      <c r="D423" s="68" t="s">
        <v>18</v>
      </c>
      <c r="E423" s="70"/>
      <c r="F423" s="70"/>
    </row>
    <row r="424">
      <c r="A424" s="37" t="s">
        <v>1206</v>
      </c>
      <c r="B424" s="71" t="s">
        <v>1207</v>
      </c>
      <c r="C424" s="16" t="s">
        <v>1208</v>
      </c>
      <c r="D424" s="68" t="s">
        <v>18</v>
      </c>
      <c r="E424" s="70"/>
      <c r="F424" s="70"/>
    </row>
    <row r="425">
      <c r="A425" s="37" t="s">
        <v>1209</v>
      </c>
      <c r="B425" s="71" t="s">
        <v>1210</v>
      </c>
      <c r="C425" s="16" t="s">
        <v>1211</v>
      </c>
      <c r="D425" s="68" t="s">
        <v>18</v>
      </c>
      <c r="E425" s="70"/>
      <c r="F425" s="70"/>
    </row>
    <row r="426">
      <c r="A426" s="37" t="s">
        <v>1212</v>
      </c>
      <c r="C426" s="16" t="s">
        <v>1213</v>
      </c>
      <c r="D426" s="68" t="s">
        <v>341</v>
      </c>
      <c r="E426" s="70"/>
      <c r="F426" s="70"/>
    </row>
    <row r="427">
      <c r="A427" s="37" t="s">
        <v>1214</v>
      </c>
      <c r="B427" s="71" t="s">
        <v>1215</v>
      </c>
      <c r="C427" s="36"/>
      <c r="D427" s="68" t="s">
        <v>341</v>
      </c>
      <c r="E427" s="70"/>
      <c r="F427" s="70"/>
    </row>
    <row r="428">
      <c r="A428" s="37" t="s">
        <v>1216</v>
      </c>
      <c r="C428" s="16" t="s">
        <v>1217</v>
      </c>
      <c r="D428" s="68" t="s">
        <v>341</v>
      </c>
      <c r="E428" s="70"/>
      <c r="F428" s="70"/>
    </row>
    <row r="429">
      <c r="A429" s="37" t="s">
        <v>1218</v>
      </c>
      <c r="C429" s="16" t="s">
        <v>1219</v>
      </c>
      <c r="D429" s="68" t="s">
        <v>341</v>
      </c>
      <c r="E429" s="70"/>
      <c r="F429" s="70"/>
    </row>
    <row r="430">
      <c r="A430" s="37" t="s">
        <v>1220</v>
      </c>
      <c r="C430" s="16" t="s">
        <v>1221</v>
      </c>
      <c r="D430" s="68" t="s">
        <v>341</v>
      </c>
      <c r="E430" s="70"/>
      <c r="F430" s="70"/>
    </row>
    <row r="431">
      <c r="A431" s="37" t="s">
        <v>1222</v>
      </c>
      <c r="C431" s="16" t="s">
        <v>1223</v>
      </c>
      <c r="D431" s="68" t="s">
        <v>341</v>
      </c>
      <c r="E431" s="70"/>
      <c r="F431" s="70"/>
    </row>
    <row r="432">
      <c r="A432" s="37" t="s">
        <v>1224</v>
      </c>
      <c r="C432" s="16" t="s">
        <v>1225</v>
      </c>
      <c r="D432" s="68" t="s">
        <v>341</v>
      </c>
      <c r="E432" s="70"/>
      <c r="F432" s="70"/>
    </row>
    <row r="433">
      <c r="A433" s="37" t="s">
        <v>1226</v>
      </c>
      <c r="C433" s="16" t="s">
        <v>1227</v>
      </c>
      <c r="D433" s="68" t="s">
        <v>341</v>
      </c>
      <c r="E433" s="70"/>
      <c r="F433" s="70"/>
    </row>
    <row r="434">
      <c r="A434" s="37" t="s">
        <v>1228</v>
      </c>
      <c r="C434" s="16" t="s">
        <v>1229</v>
      </c>
      <c r="D434" s="68" t="s">
        <v>341</v>
      </c>
      <c r="E434" s="70"/>
      <c r="F434" s="70"/>
    </row>
    <row r="435">
      <c r="A435" s="37" t="s">
        <v>1230</v>
      </c>
      <c r="C435" s="16" t="s">
        <v>1231</v>
      </c>
      <c r="D435" s="68" t="s">
        <v>341</v>
      </c>
      <c r="E435" s="70"/>
      <c r="F435" s="70"/>
    </row>
    <row r="436">
      <c r="A436" s="37" t="s">
        <v>1232</v>
      </c>
      <c r="C436" s="16" t="s">
        <v>1233</v>
      </c>
      <c r="D436" s="68" t="s">
        <v>341</v>
      </c>
      <c r="E436" s="70"/>
      <c r="F436" s="70"/>
    </row>
    <row r="437">
      <c r="A437" s="37" t="s">
        <v>1234</v>
      </c>
      <c r="C437" s="16" t="s">
        <v>1235</v>
      </c>
      <c r="D437" s="68" t="s">
        <v>341</v>
      </c>
      <c r="E437" s="70"/>
      <c r="F437" s="70"/>
    </row>
    <row r="438">
      <c r="A438" s="37" t="s">
        <v>143</v>
      </c>
      <c r="C438" s="16" t="s">
        <v>144</v>
      </c>
      <c r="D438" s="68" t="s">
        <v>20</v>
      </c>
      <c r="E438" s="51" t="s">
        <v>20</v>
      </c>
      <c r="F438" s="70"/>
    </row>
    <row r="439">
      <c r="A439" s="37" t="s">
        <v>1236</v>
      </c>
      <c r="B439" s="71" t="s">
        <v>1237</v>
      </c>
      <c r="C439" s="16" t="s">
        <v>1238</v>
      </c>
      <c r="D439" s="68" t="s">
        <v>341</v>
      </c>
      <c r="E439" s="70"/>
      <c r="F439" s="70"/>
    </row>
    <row r="440">
      <c r="A440" s="37" t="s">
        <v>1239</v>
      </c>
      <c r="C440" s="16" t="s">
        <v>1240</v>
      </c>
      <c r="D440" s="68" t="s">
        <v>18</v>
      </c>
      <c r="E440" s="70"/>
      <c r="F440" s="70"/>
    </row>
    <row r="441">
      <c r="A441" s="37" t="s">
        <v>1241</v>
      </c>
      <c r="C441" s="16" t="s">
        <v>1242</v>
      </c>
      <c r="D441" s="68" t="s">
        <v>341</v>
      </c>
      <c r="E441" s="70"/>
      <c r="F441" s="70"/>
    </row>
    <row r="442">
      <c r="A442" s="37" t="s">
        <v>1243</v>
      </c>
      <c r="B442" s="71" t="s">
        <v>1244</v>
      </c>
      <c r="C442" s="16" t="s">
        <v>1245</v>
      </c>
      <c r="D442" s="68" t="s">
        <v>18</v>
      </c>
      <c r="E442" s="70"/>
      <c r="F442" s="70"/>
    </row>
    <row r="443">
      <c r="A443" s="37" t="s">
        <v>1246</v>
      </c>
      <c r="C443" s="16" t="s">
        <v>1247</v>
      </c>
      <c r="D443" s="68" t="s">
        <v>18</v>
      </c>
      <c r="E443" s="70"/>
      <c r="F443" s="70"/>
    </row>
    <row r="444">
      <c r="A444" s="37" t="s">
        <v>1248</v>
      </c>
      <c r="B444" s="71" t="s">
        <v>1249</v>
      </c>
      <c r="C444" s="36"/>
      <c r="D444" s="68" t="s">
        <v>341</v>
      </c>
      <c r="E444" s="70"/>
      <c r="F444" s="70"/>
    </row>
    <row r="445">
      <c r="A445" s="37" t="s">
        <v>306</v>
      </c>
      <c r="B445" s="71" t="s">
        <v>307</v>
      </c>
      <c r="C445" s="36"/>
      <c r="D445" s="68" t="s">
        <v>20</v>
      </c>
      <c r="E445" s="51" t="s">
        <v>20</v>
      </c>
      <c r="F445" s="51" t="s">
        <v>1250</v>
      </c>
    </row>
    <row r="446">
      <c r="A446" s="37" t="s">
        <v>1251</v>
      </c>
      <c r="C446" s="16" t="s">
        <v>1252</v>
      </c>
      <c r="D446" s="68" t="s">
        <v>341</v>
      </c>
      <c r="E446" s="70"/>
      <c r="F446" s="70"/>
    </row>
    <row r="447">
      <c r="A447" s="37" t="s">
        <v>1253</v>
      </c>
      <c r="C447" s="16" t="s">
        <v>1254</v>
      </c>
      <c r="D447" s="68" t="s">
        <v>341</v>
      </c>
      <c r="E447" s="70"/>
      <c r="F447" s="70"/>
    </row>
    <row r="448">
      <c r="A448" s="37" t="s">
        <v>1255</v>
      </c>
      <c r="B448" s="71" t="s">
        <v>1256</v>
      </c>
      <c r="C448" s="36"/>
      <c r="D448" s="68" t="s">
        <v>18</v>
      </c>
      <c r="E448" s="70"/>
      <c r="F448" s="70"/>
    </row>
    <row r="449">
      <c r="A449" s="37" t="s">
        <v>1257</v>
      </c>
      <c r="B449" s="71" t="s">
        <v>1258</v>
      </c>
      <c r="C449" s="16" t="s">
        <v>1259</v>
      </c>
      <c r="D449" s="68" t="s">
        <v>18</v>
      </c>
      <c r="E449" s="70"/>
      <c r="F449" s="70"/>
    </row>
    <row r="450">
      <c r="A450" s="37" t="s">
        <v>1260</v>
      </c>
      <c r="C450" s="16" t="s">
        <v>1261</v>
      </c>
      <c r="D450" s="68" t="s">
        <v>341</v>
      </c>
      <c r="E450" s="70"/>
      <c r="F450" s="70"/>
    </row>
    <row r="451">
      <c r="A451" s="37" t="s">
        <v>147</v>
      </c>
      <c r="B451" s="71" t="s">
        <v>148</v>
      </c>
      <c r="C451" s="36"/>
      <c r="D451" s="68" t="s">
        <v>20</v>
      </c>
      <c r="E451" s="51" t="s">
        <v>20</v>
      </c>
      <c r="F451" s="70"/>
    </row>
    <row r="452">
      <c r="A452" s="37" t="s">
        <v>1262</v>
      </c>
      <c r="C452" s="16" t="s">
        <v>1263</v>
      </c>
      <c r="D452" s="68" t="s">
        <v>341</v>
      </c>
      <c r="E452" s="70"/>
      <c r="F452" s="70"/>
    </row>
    <row r="453">
      <c r="A453" s="37" t="s">
        <v>1264</v>
      </c>
      <c r="C453" s="16" t="s">
        <v>1265</v>
      </c>
      <c r="D453" s="68" t="s">
        <v>341</v>
      </c>
      <c r="E453" s="70"/>
      <c r="F453" s="70"/>
    </row>
    <row r="454">
      <c r="A454" s="90" t="s">
        <v>1266</v>
      </c>
      <c r="B454" s="97" t="s">
        <v>1267</v>
      </c>
      <c r="C454" s="92" t="s">
        <v>1268</v>
      </c>
      <c r="D454" s="93" t="s">
        <v>20</v>
      </c>
      <c r="E454" s="99" t="s">
        <v>20</v>
      </c>
      <c r="F454" s="94"/>
    </row>
    <row r="455">
      <c r="A455" s="37" t="s">
        <v>1269</v>
      </c>
      <c r="C455" s="16" t="s">
        <v>1270</v>
      </c>
      <c r="D455" s="68" t="s">
        <v>18</v>
      </c>
      <c r="E455" s="70"/>
      <c r="F455" s="70"/>
    </row>
    <row r="456">
      <c r="A456" s="37" t="s">
        <v>1271</v>
      </c>
      <c r="C456" s="16" t="s">
        <v>1272</v>
      </c>
      <c r="D456" s="68" t="s">
        <v>18</v>
      </c>
      <c r="E456" s="70"/>
      <c r="F456" s="70"/>
    </row>
    <row r="457">
      <c r="A457" s="37" t="s">
        <v>1273</v>
      </c>
      <c r="B457" s="71" t="s">
        <v>1274</v>
      </c>
      <c r="C457" s="16" t="s">
        <v>1275</v>
      </c>
      <c r="D457" s="68" t="s">
        <v>18</v>
      </c>
      <c r="E457" s="70"/>
      <c r="F457" s="70"/>
    </row>
    <row r="458">
      <c r="A458" s="37" t="s">
        <v>1276</v>
      </c>
      <c r="C458" s="16" t="s">
        <v>1277</v>
      </c>
      <c r="D458" s="68" t="s">
        <v>341</v>
      </c>
      <c r="E458" s="70"/>
      <c r="F458" s="70"/>
    </row>
    <row r="459">
      <c r="A459" s="37" t="s">
        <v>308</v>
      </c>
      <c r="C459" s="36"/>
      <c r="D459" s="68" t="s">
        <v>20</v>
      </c>
      <c r="E459" s="51" t="s">
        <v>20</v>
      </c>
      <c r="F459" s="70"/>
    </row>
    <row r="460">
      <c r="A460" s="37" t="s">
        <v>1278</v>
      </c>
      <c r="C460" s="16" t="s">
        <v>1279</v>
      </c>
      <c r="D460" s="68" t="s">
        <v>18</v>
      </c>
      <c r="E460" s="70"/>
      <c r="F460" s="70"/>
    </row>
    <row r="461">
      <c r="A461" s="37" t="s">
        <v>1280</v>
      </c>
      <c r="B461" s="71" t="s">
        <v>1281</v>
      </c>
      <c r="C461" s="16" t="s">
        <v>1282</v>
      </c>
      <c r="D461" s="68" t="s">
        <v>341</v>
      </c>
      <c r="E461" s="70"/>
      <c r="F461" s="70"/>
    </row>
    <row r="462">
      <c r="A462" s="37" t="s">
        <v>1283</v>
      </c>
      <c r="C462" s="16" t="s">
        <v>1284</v>
      </c>
      <c r="D462" s="68" t="s">
        <v>341</v>
      </c>
      <c r="E462" s="70"/>
      <c r="F462" s="70"/>
    </row>
    <row r="463">
      <c r="A463" s="37" t="s">
        <v>1285</v>
      </c>
      <c r="C463" s="16" t="s">
        <v>1286</v>
      </c>
      <c r="D463" s="68" t="s">
        <v>341</v>
      </c>
      <c r="E463" s="70"/>
      <c r="F463" s="70"/>
    </row>
    <row r="464">
      <c r="A464" s="37" t="s">
        <v>1287</v>
      </c>
      <c r="C464" s="16" t="s">
        <v>1288</v>
      </c>
      <c r="D464" s="68" t="s">
        <v>341</v>
      </c>
      <c r="E464" s="70"/>
      <c r="F464" s="70"/>
    </row>
    <row r="465">
      <c r="A465" s="37" t="s">
        <v>1289</v>
      </c>
      <c r="B465" s="71" t="s">
        <v>1290</v>
      </c>
      <c r="C465" s="16" t="s">
        <v>1291</v>
      </c>
      <c r="D465" s="68" t="s">
        <v>341</v>
      </c>
      <c r="E465" s="70"/>
      <c r="F465" s="70"/>
    </row>
    <row r="466">
      <c r="A466" s="37" t="s">
        <v>1292</v>
      </c>
      <c r="B466" s="71" t="s">
        <v>1293</v>
      </c>
      <c r="C466" s="36"/>
      <c r="D466" s="68" t="s">
        <v>18</v>
      </c>
      <c r="E466" s="70"/>
      <c r="F466" s="51" t="s">
        <v>1294</v>
      </c>
    </row>
    <row r="467">
      <c r="A467" s="37" t="s">
        <v>1295</v>
      </c>
      <c r="C467" s="16" t="s">
        <v>1296</v>
      </c>
      <c r="D467" s="68" t="s">
        <v>18</v>
      </c>
      <c r="E467" s="70"/>
      <c r="F467" s="70"/>
    </row>
    <row r="468">
      <c r="A468" s="37" t="s">
        <v>1297</v>
      </c>
      <c r="C468" s="16" t="s">
        <v>1298</v>
      </c>
      <c r="D468" s="68" t="s">
        <v>341</v>
      </c>
      <c r="E468" s="70"/>
      <c r="F468" s="70"/>
    </row>
    <row r="469">
      <c r="A469" s="37" t="s">
        <v>1299</v>
      </c>
      <c r="C469" s="16" t="s">
        <v>1300</v>
      </c>
      <c r="D469" s="68" t="s">
        <v>18</v>
      </c>
      <c r="E469" s="70"/>
      <c r="F469" s="70"/>
    </row>
    <row r="470">
      <c r="A470" s="37" t="s">
        <v>1301</v>
      </c>
      <c r="C470" s="16" t="s">
        <v>1302</v>
      </c>
      <c r="D470" s="68" t="s">
        <v>341</v>
      </c>
      <c r="E470" s="70"/>
      <c r="F470" s="70"/>
    </row>
    <row r="471">
      <c r="A471" s="37" t="s">
        <v>1303</v>
      </c>
      <c r="C471" s="16" t="s">
        <v>1304</v>
      </c>
      <c r="D471" s="68" t="s">
        <v>341</v>
      </c>
      <c r="E471" s="70"/>
      <c r="F471" s="70"/>
    </row>
    <row r="472">
      <c r="A472" s="37" t="s">
        <v>1305</v>
      </c>
      <c r="C472" s="16" t="s">
        <v>1306</v>
      </c>
      <c r="D472" s="68" t="s">
        <v>341</v>
      </c>
      <c r="E472" s="70"/>
      <c r="F472" s="70"/>
    </row>
    <row r="473">
      <c r="A473" s="37" t="s">
        <v>1307</v>
      </c>
      <c r="C473" s="16" t="s">
        <v>1308</v>
      </c>
      <c r="D473" s="68" t="s">
        <v>341</v>
      </c>
      <c r="E473" s="70"/>
      <c r="F473" s="70"/>
    </row>
    <row r="474">
      <c r="A474" s="37" t="s">
        <v>1309</v>
      </c>
      <c r="C474" s="16" t="s">
        <v>1310</v>
      </c>
      <c r="D474" s="68" t="s">
        <v>18</v>
      </c>
      <c r="E474" s="70"/>
      <c r="F474" s="70"/>
    </row>
    <row r="475">
      <c r="A475" s="37" t="s">
        <v>1311</v>
      </c>
      <c r="C475" s="16" t="s">
        <v>1312</v>
      </c>
      <c r="D475" s="68" t="s">
        <v>18</v>
      </c>
      <c r="E475" s="70"/>
      <c r="F475" s="70"/>
    </row>
    <row r="476">
      <c r="A476" s="37" t="s">
        <v>1313</v>
      </c>
      <c r="B476" s="71" t="s">
        <v>1314</v>
      </c>
      <c r="C476" s="16" t="s">
        <v>1315</v>
      </c>
      <c r="D476" s="68" t="s">
        <v>18</v>
      </c>
      <c r="E476" s="70"/>
      <c r="F476" s="70"/>
    </row>
    <row r="477">
      <c r="A477" s="37" t="s">
        <v>1316</v>
      </c>
      <c r="C477" s="16" t="s">
        <v>1317</v>
      </c>
      <c r="D477" s="68" t="s">
        <v>18</v>
      </c>
      <c r="E477" s="70"/>
      <c r="F477" s="70"/>
    </row>
    <row r="478">
      <c r="A478" s="37" t="s">
        <v>1318</v>
      </c>
      <c r="C478" s="16" t="s">
        <v>1319</v>
      </c>
      <c r="D478" s="68" t="s">
        <v>341</v>
      </c>
      <c r="E478" s="70"/>
      <c r="F478" s="70"/>
    </row>
    <row r="479">
      <c r="A479" s="37" t="s">
        <v>1320</v>
      </c>
      <c r="C479" s="16" t="s">
        <v>1321</v>
      </c>
      <c r="D479" s="68" t="s">
        <v>341</v>
      </c>
      <c r="E479" s="70"/>
      <c r="F479" s="70"/>
    </row>
    <row r="480">
      <c r="A480" s="37" t="s">
        <v>1322</v>
      </c>
      <c r="C480" s="16" t="s">
        <v>1323</v>
      </c>
      <c r="D480" s="68" t="s">
        <v>341</v>
      </c>
      <c r="E480" s="70"/>
      <c r="F480" s="70"/>
    </row>
    <row r="481">
      <c r="A481" s="37" t="s">
        <v>1324</v>
      </c>
      <c r="B481" s="71" t="s">
        <v>1325</v>
      </c>
      <c r="C481" s="16" t="s">
        <v>1326</v>
      </c>
      <c r="D481" s="68" t="s">
        <v>341</v>
      </c>
      <c r="E481" s="70"/>
      <c r="F481" s="70"/>
    </row>
    <row r="482">
      <c r="A482" s="37" t="s">
        <v>1327</v>
      </c>
      <c r="C482" s="16" t="s">
        <v>1328</v>
      </c>
      <c r="D482" s="68" t="s">
        <v>341</v>
      </c>
      <c r="E482" s="70"/>
      <c r="F482" s="70"/>
    </row>
    <row r="483">
      <c r="A483" s="37" t="s">
        <v>152</v>
      </c>
      <c r="B483" s="71" t="s">
        <v>154</v>
      </c>
      <c r="C483" s="16" t="s">
        <v>155</v>
      </c>
      <c r="D483" s="68" t="s">
        <v>20</v>
      </c>
      <c r="E483" s="51" t="s">
        <v>20</v>
      </c>
      <c r="F483" s="70"/>
    </row>
    <row r="484">
      <c r="A484" s="37" t="s">
        <v>157</v>
      </c>
      <c r="C484" s="16" t="s">
        <v>158</v>
      </c>
      <c r="D484" s="68" t="s">
        <v>20</v>
      </c>
      <c r="E484" s="51" t="s">
        <v>20</v>
      </c>
      <c r="F484" s="70"/>
    </row>
    <row r="485">
      <c r="A485" s="37" t="s">
        <v>163</v>
      </c>
      <c r="C485" s="16" t="s">
        <v>166</v>
      </c>
      <c r="D485" s="68" t="s">
        <v>20</v>
      </c>
      <c r="E485" s="51" t="s">
        <v>20</v>
      </c>
      <c r="F485" s="70"/>
    </row>
    <row r="486">
      <c r="A486" s="37" t="s">
        <v>1329</v>
      </c>
      <c r="C486" s="16" t="s">
        <v>1330</v>
      </c>
      <c r="D486" s="68" t="s">
        <v>341</v>
      </c>
      <c r="E486" s="70"/>
      <c r="F486" s="70"/>
    </row>
    <row r="487">
      <c r="A487" s="37" t="s">
        <v>1331</v>
      </c>
      <c r="B487" s="71" t="s">
        <v>1332</v>
      </c>
      <c r="C487" s="16" t="s">
        <v>1333</v>
      </c>
      <c r="D487" s="68" t="s">
        <v>18</v>
      </c>
      <c r="E487" s="70"/>
      <c r="F487" s="70"/>
    </row>
    <row r="488">
      <c r="A488" s="37" t="s">
        <v>1334</v>
      </c>
      <c r="C488" s="16" t="s">
        <v>1335</v>
      </c>
      <c r="D488" s="68" t="s">
        <v>18</v>
      </c>
      <c r="E488" s="70"/>
      <c r="F488" s="70"/>
    </row>
    <row r="489">
      <c r="A489" s="37" t="s">
        <v>1336</v>
      </c>
      <c r="B489" s="71" t="s">
        <v>1337</v>
      </c>
      <c r="C489" s="16" t="s">
        <v>1338</v>
      </c>
      <c r="D489" s="68" t="s">
        <v>341</v>
      </c>
      <c r="E489" s="70"/>
      <c r="F489" s="70"/>
    </row>
    <row r="490">
      <c r="A490" s="37" t="s">
        <v>1339</v>
      </c>
      <c r="C490" s="16" t="s">
        <v>1340</v>
      </c>
      <c r="D490" s="68" t="s">
        <v>18</v>
      </c>
      <c r="E490" s="70"/>
      <c r="F490" s="70"/>
    </row>
    <row r="491">
      <c r="A491" s="37" t="s">
        <v>1341</v>
      </c>
      <c r="C491" s="16" t="s">
        <v>1342</v>
      </c>
      <c r="D491" s="68" t="s">
        <v>18</v>
      </c>
      <c r="E491" s="70"/>
      <c r="F491" s="70"/>
    </row>
    <row r="492">
      <c r="A492" s="37" t="s">
        <v>309</v>
      </c>
      <c r="B492" s="71" t="s">
        <v>310</v>
      </c>
      <c r="C492" s="16" t="s">
        <v>311</v>
      </c>
      <c r="D492" s="68" t="s">
        <v>20</v>
      </c>
      <c r="E492" s="51" t="s">
        <v>415</v>
      </c>
      <c r="F492" s="70"/>
    </row>
    <row r="493">
      <c r="A493" s="37" t="s">
        <v>1343</v>
      </c>
      <c r="C493" s="16" t="s">
        <v>1344</v>
      </c>
      <c r="D493" s="68" t="s">
        <v>18</v>
      </c>
      <c r="E493" s="70"/>
      <c r="F493" s="70"/>
    </row>
    <row r="494">
      <c r="A494" s="37" t="s">
        <v>1345</v>
      </c>
      <c r="B494" s="71" t="s">
        <v>1346</v>
      </c>
      <c r="C494" s="16" t="s">
        <v>1347</v>
      </c>
      <c r="D494" s="68" t="s">
        <v>341</v>
      </c>
      <c r="E494" s="70"/>
      <c r="F494" s="70"/>
    </row>
    <row r="495">
      <c r="A495" s="37" t="s">
        <v>1348</v>
      </c>
      <c r="B495" s="71" t="s">
        <v>1349</v>
      </c>
      <c r="C495" s="16" t="s">
        <v>1350</v>
      </c>
      <c r="D495" s="68" t="s">
        <v>18</v>
      </c>
      <c r="E495" s="70"/>
      <c r="F495" s="70"/>
    </row>
    <row r="496">
      <c r="A496" s="37" t="s">
        <v>1351</v>
      </c>
      <c r="C496" s="16" t="s">
        <v>1352</v>
      </c>
      <c r="D496" s="68" t="s">
        <v>341</v>
      </c>
      <c r="E496" s="70"/>
      <c r="F496" s="70"/>
    </row>
    <row r="497">
      <c r="A497" s="37" t="s">
        <v>1353</v>
      </c>
      <c r="C497" s="16" t="s">
        <v>1354</v>
      </c>
      <c r="D497" s="68" t="s">
        <v>18</v>
      </c>
      <c r="E497" s="70"/>
      <c r="F497" s="70"/>
    </row>
    <row r="498">
      <c r="A498" s="37" t="s">
        <v>1355</v>
      </c>
      <c r="B498" s="71" t="s">
        <v>1356</v>
      </c>
      <c r="C498" s="16" t="s">
        <v>1357</v>
      </c>
      <c r="D498" s="68" t="s">
        <v>341</v>
      </c>
      <c r="E498" s="70"/>
      <c r="F498" s="70"/>
    </row>
    <row r="499">
      <c r="A499" s="37" t="s">
        <v>1358</v>
      </c>
      <c r="B499" s="71" t="s">
        <v>1359</v>
      </c>
      <c r="C499" s="16" t="s">
        <v>1360</v>
      </c>
      <c r="D499" s="68" t="s">
        <v>341</v>
      </c>
      <c r="E499" s="70"/>
      <c r="F499" s="70"/>
    </row>
    <row r="500">
      <c r="A500" s="90" t="s">
        <v>1361</v>
      </c>
      <c r="B500" s="91"/>
      <c r="C500" s="92" t="s">
        <v>1362</v>
      </c>
      <c r="D500" s="93" t="s">
        <v>20</v>
      </c>
      <c r="E500" s="99" t="s">
        <v>18</v>
      </c>
      <c r="F500" s="94"/>
    </row>
    <row r="501">
      <c r="A501" s="37" t="s">
        <v>1363</v>
      </c>
      <c r="B501" s="71" t="s">
        <v>1364</v>
      </c>
      <c r="C501" s="16" t="s">
        <v>1365</v>
      </c>
      <c r="D501" s="68" t="s">
        <v>18</v>
      </c>
      <c r="E501" s="70"/>
      <c r="F501" s="70"/>
    </row>
    <row r="502">
      <c r="A502" s="37" t="s">
        <v>1366</v>
      </c>
      <c r="C502" s="16" t="s">
        <v>1367</v>
      </c>
      <c r="D502" s="68" t="s">
        <v>18</v>
      </c>
      <c r="E502" s="70"/>
      <c r="F502" s="70"/>
    </row>
    <row r="503">
      <c r="A503" s="37" t="s">
        <v>1368</v>
      </c>
      <c r="C503" s="16" t="s">
        <v>1369</v>
      </c>
      <c r="D503" s="68" t="s">
        <v>341</v>
      </c>
      <c r="E503" s="70"/>
      <c r="F503" s="70"/>
    </row>
    <row r="504">
      <c r="A504" s="37" t="s">
        <v>1370</v>
      </c>
      <c r="B504" s="71" t="s">
        <v>1371</v>
      </c>
      <c r="C504" s="16" t="s">
        <v>1372</v>
      </c>
      <c r="D504" s="68" t="s">
        <v>341</v>
      </c>
      <c r="E504" s="70"/>
      <c r="F504" s="70"/>
    </row>
    <row r="505">
      <c r="A505" s="37" t="s">
        <v>1373</v>
      </c>
      <c r="B505" s="71" t="s">
        <v>1374</v>
      </c>
      <c r="C505" s="16" t="s">
        <v>1375</v>
      </c>
      <c r="D505" s="68" t="s">
        <v>20</v>
      </c>
      <c r="E505" s="51" t="s">
        <v>415</v>
      </c>
      <c r="F505" s="70"/>
    </row>
    <row r="506">
      <c r="A506" s="37" t="s">
        <v>1376</v>
      </c>
      <c r="C506" s="16" t="s">
        <v>1377</v>
      </c>
      <c r="D506" s="68" t="s">
        <v>341</v>
      </c>
      <c r="E506" s="70"/>
      <c r="F506" s="70"/>
    </row>
    <row r="507">
      <c r="A507" s="37" t="s">
        <v>1378</v>
      </c>
      <c r="B507" s="71" t="s">
        <v>1379</v>
      </c>
      <c r="C507" s="36"/>
      <c r="D507" s="68" t="s">
        <v>341</v>
      </c>
      <c r="E507" s="70"/>
      <c r="F507" s="70"/>
    </row>
    <row r="508">
      <c r="A508" s="37" t="s">
        <v>1380</v>
      </c>
      <c r="C508" s="16" t="s">
        <v>1381</v>
      </c>
      <c r="D508" s="68" t="s">
        <v>341</v>
      </c>
      <c r="E508" s="70"/>
      <c r="F508" s="70"/>
    </row>
    <row r="509">
      <c r="A509" s="37" t="s">
        <v>1382</v>
      </c>
      <c r="C509" s="16" t="s">
        <v>1383</v>
      </c>
      <c r="D509" s="68" t="s">
        <v>18</v>
      </c>
      <c r="E509" s="70"/>
      <c r="F509" s="70"/>
    </row>
    <row r="510">
      <c r="A510" s="37" t="s">
        <v>1384</v>
      </c>
      <c r="C510" s="16" t="s">
        <v>1385</v>
      </c>
      <c r="D510" s="68" t="s">
        <v>18</v>
      </c>
      <c r="E510" s="70"/>
      <c r="F510" s="70"/>
    </row>
    <row r="511">
      <c r="A511" s="37" t="s">
        <v>1386</v>
      </c>
      <c r="B511" s="71" t="s">
        <v>1387</v>
      </c>
      <c r="C511" s="16" t="s">
        <v>1388</v>
      </c>
      <c r="D511" s="68" t="s">
        <v>18</v>
      </c>
      <c r="E511" s="70"/>
      <c r="F511" s="70"/>
    </row>
    <row r="512">
      <c r="A512" s="37" t="s">
        <v>1389</v>
      </c>
      <c r="C512" s="16" t="s">
        <v>1390</v>
      </c>
      <c r="D512" s="68" t="s">
        <v>18</v>
      </c>
      <c r="E512" s="70"/>
      <c r="F512" s="70"/>
    </row>
    <row r="513">
      <c r="A513" s="37" t="s">
        <v>1391</v>
      </c>
      <c r="B513" s="71" t="s">
        <v>1392</v>
      </c>
      <c r="C513" s="16" t="s">
        <v>1393</v>
      </c>
      <c r="D513" s="68" t="s">
        <v>18</v>
      </c>
      <c r="E513" s="70"/>
      <c r="F513" s="70"/>
    </row>
    <row r="514">
      <c r="A514" s="37" t="s">
        <v>1394</v>
      </c>
      <c r="C514" s="16" t="s">
        <v>1395</v>
      </c>
      <c r="D514" s="68" t="s">
        <v>18</v>
      </c>
      <c r="E514" s="70"/>
      <c r="F514" s="70"/>
    </row>
    <row r="515">
      <c r="A515" s="37" t="s">
        <v>1396</v>
      </c>
      <c r="C515" s="16" t="s">
        <v>1397</v>
      </c>
      <c r="D515" s="68" t="s">
        <v>18</v>
      </c>
      <c r="E515" s="70"/>
      <c r="F515" s="70"/>
    </row>
    <row r="516">
      <c r="A516" s="37" t="s">
        <v>1398</v>
      </c>
      <c r="C516" s="16" t="s">
        <v>1399</v>
      </c>
      <c r="D516" s="68" t="s">
        <v>20</v>
      </c>
      <c r="E516" s="51" t="s">
        <v>415</v>
      </c>
      <c r="F516" s="70"/>
    </row>
    <row r="517">
      <c r="A517" s="37" t="s">
        <v>1400</v>
      </c>
      <c r="C517" s="16" t="s">
        <v>1401</v>
      </c>
      <c r="D517" s="68" t="s">
        <v>341</v>
      </c>
      <c r="E517" s="70"/>
      <c r="F517" s="70"/>
    </row>
    <row r="518">
      <c r="A518" s="37" t="s">
        <v>1402</v>
      </c>
      <c r="C518" s="16" t="s">
        <v>1403</v>
      </c>
      <c r="D518" s="68" t="s">
        <v>341</v>
      </c>
      <c r="E518" s="70"/>
      <c r="F518" s="70"/>
    </row>
    <row r="519">
      <c r="A519" s="37" t="s">
        <v>1404</v>
      </c>
      <c r="C519" s="16" t="s">
        <v>1405</v>
      </c>
      <c r="D519" s="68" t="s">
        <v>341</v>
      </c>
      <c r="E519" s="70"/>
      <c r="F519" s="70"/>
    </row>
    <row r="520">
      <c r="A520" s="37" t="s">
        <v>1406</v>
      </c>
      <c r="C520" s="16" t="s">
        <v>1407</v>
      </c>
      <c r="D520" s="68" t="s">
        <v>341</v>
      </c>
      <c r="E520" s="70"/>
      <c r="F520" s="70"/>
    </row>
    <row r="521">
      <c r="A521" s="37" t="s">
        <v>1408</v>
      </c>
      <c r="C521" s="16" t="s">
        <v>1410</v>
      </c>
      <c r="D521" s="68" t="s">
        <v>341</v>
      </c>
      <c r="E521" s="70"/>
      <c r="F521" s="70"/>
    </row>
    <row r="522">
      <c r="A522" s="37" t="s">
        <v>1411</v>
      </c>
      <c r="C522" s="16" t="s">
        <v>1412</v>
      </c>
      <c r="D522" s="68" t="s">
        <v>341</v>
      </c>
      <c r="E522" s="70"/>
      <c r="F522" s="70"/>
    </row>
    <row r="523">
      <c r="A523" s="37" t="s">
        <v>1413</v>
      </c>
      <c r="C523" s="16" t="s">
        <v>1414</v>
      </c>
      <c r="D523" s="68" t="s">
        <v>18</v>
      </c>
      <c r="E523" s="70"/>
      <c r="F523" s="70"/>
    </row>
    <row r="524">
      <c r="A524" s="37" t="s">
        <v>1415</v>
      </c>
      <c r="C524" s="16" t="s">
        <v>1416</v>
      </c>
      <c r="D524" s="68" t="s">
        <v>341</v>
      </c>
      <c r="E524" s="70"/>
      <c r="F524" s="70"/>
    </row>
    <row r="525">
      <c r="A525" s="37" t="s">
        <v>1417</v>
      </c>
      <c r="C525" s="16" t="s">
        <v>1418</v>
      </c>
      <c r="D525" s="68" t="s">
        <v>341</v>
      </c>
      <c r="E525" s="70"/>
      <c r="F525" s="70"/>
    </row>
    <row r="526">
      <c r="A526" s="37" t="s">
        <v>1419</v>
      </c>
      <c r="C526" s="16" t="s">
        <v>1420</v>
      </c>
      <c r="D526" s="68" t="s">
        <v>18</v>
      </c>
      <c r="E526" s="70"/>
      <c r="F526" s="70"/>
    </row>
    <row r="527">
      <c r="A527" s="37" t="s">
        <v>1421</v>
      </c>
      <c r="C527" s="16" t="s">
        <v>1422</v>
      </c>
      <c r="D527" s="68" t="s">
        <v>20</v>
      </c>
      <c r="E527" s="51" t="s">
        <v>415</v>
      </c>
      <c r="F527" s="70"/>
    </row>
    <row r="528">
      <c r="A528" s="37" t="s">
        <v>1423</v>
      </c>
      <c r="C528" s="16" t="s">
        <v>1424</v>
      </c>
      <c r="D528" s="68" t="s">
        <v>341</v>
      </c>
      <c r="E528" s="70"/>
      <c r="F528" s="70"/>
    </row>
    <row r="529">
      <c r="A529" s="37" t="s">
        <v>1425</v>
      </c>
      <c r="B529" s="71" t="s">
        <v>1426</v>
      </c>
      <c r="C529" s="16" t="s">
        <v>1427</v>
      </c>
      <c r="D529" s="68" t="s">
        <v>341</v>
      </c>
      <c r="E529" s="70"/>
      <c r="F529" s="70"/>
    </row>
    <row r="530">
      <c r="A530" s="37" t="s">
        <v>1428</v>
      </c>
      <c r="C530" s="16" t="s">
        <v>1429</v>
      </c>
      <c r="D530" s="68" t="s">
        <v>341</v>
      </c>
      <c r="E530" s="70"/>
      <c r="F530" s="70"/>
    </row>
    <row r="531">
      <c r="A531" s="37" t="s">
        <v>1430</v>
      </c>
      <c r="B531" s="71" t="s">
        <v>1431</v>
      </c>
      <c r="C531" s="16" t="s">
        <v>1432</v>
      </c>
      <c r="D531" s="68" t="s">
        <v>341</v>
      </c>
      <c r="E531" s="70"/>
      <c r="F531" s="70"/>
    </row>
    <row r="532">
      <c r="A532" s="37" t="s">
        <v>1433</v>
      </c>
      <c r="C532" s="16" t="s">
        <v>1434</v>
      </c>
      <c r="D532" s="68" t="s">
        <v>341</v>
      </c>
      <c r="E532" s="70"/>
      <c r="F532" s="70"/>
    </row>
    <row r="533">
      <c r="A533" s="37" t="s">
        <v>1435</v>
      </c>
      <c r="C533" s="16" t="s">
        <v>1436</v>
      </c>
      <c r="D533" s="68" t="s">
        <v>18</v>
      </c>
      <c r="E533" s="70"/>
      <c r="F533" s="70"/>
    </row>
    <row r="534">
      <c r="A534" s="37" t="s">
        <v>1437</v>
      </c>
      <c r="C534" s="16" t="s">
        <v>1438</v>
      </c>
      <c r="D534" s="68" t="s">
        <v>341</v>
      </c>
      <c r="E534" s="70"/>
      <c r="F534" s="70"/>
    </row>
    <row r="535">
      <c r="A535" s="37" t="s">
        <v>1439</v>
      </c>
      <c r="B535" s="71" t="s">
        <v>1440</v>
      </c>
      <c r="C535" s="16" t="s">
        <v>1441</v>
      </c>
      <c r="D535" s="68" t="s">
        <v>341</v>
      </c>
      <c r="E535" s="70"/>
      <c r="F535" s="70"/>
    </row>
    <row r="536">
      <c r="A536" s="37" t="s">
        <v>1442</v>
      </c>
      <c r="C536" s="16" t="s">
        <v>1443</v>
      </c>
      <c r="D536" s="68" t="s">
        <v>341</v>
      </c>
      <c r="E536" s="70"/>
      <c r="F536" s="70"/>
    </row>
    <row r="537">
      <c r="A537" s="37" t="s">
        <v>1444</v>
      </c>
      <c r="C537" s="16" t="s">
        <v>1445</v>
      </c>
      <c r="D537" s="68" t="s">
        <v>341</v>
      </c>
      <c r="E537" s="70"/>
      <c r="F537" s="70"/>
    </row>
    <row r="538">
      <c r="A538" s="37" t="s">
        <v>1446</v>
      </c>
      <c r="C538" s="16" t="s">
        <v>1447</v>
      </c>
      <c r="D538" s="68" t="s">
        <v>341</v>
      </c>
      <c r="E538" s="70"/>
      <c r="F538" s="70"/>
    </row>
    <row r="539">
      <c r="A539" s="37" t="s">
        <v>1448</v>
      </c>
      <c r="C539" s="16" t="s">
        <v>1449</v>
      </c>
      <c r="D539" s="68" t="s">
        <v>341</v>
      </c>
      <c r="E539" s="70"/>
      <c r="F539" s="70"/>
    </row>
    <row r="540">
      <c r="A540" s="37" t="s">
        <v>1450</v>
      </c>
      <c r="C540" s="16" t="s">
        <v>1451</v>
      </c>
      <c r="D540" s="68" t="s">
        <v>341</v>
      </c>
      <c r="E540" s="70"/>
      <c r="F540" s="70"/>
    </row>
    <row r="541">
      <c r="A541" s="37" t="s">
        <v>312</v>
      </c>
      <c r="C541" s="16" t="s">
        <v>313</v>
      </c>
      <c r="D541" s="68" t="s">
        <v>20</v>
      </c>
      <c r="E541" s="51" t="s">
        <v>20</v>
      </c>
      <c r="F541" s="70"/>
    </row>
    <row r="542">
      <c r="A542" s="37" t="s">
        <v>1452</v>
      </c>
      <c r="C542" s="16" t="s">
        <v>1453</v>
      </c>
      <c r="D542" s="68" t="s">
        <v>341</v>
      </c>
      <c r="E542" s="70"/>
      <c r="F542" s="70"/>
    </row>
    <row r="543">
      <c r="A543" s="37" t="s">
        <v>168</v>
      </c>
      <c r="C543" s="16" t="s">
        <v>169</v>
      </c>
      <c r="D543" s="68" t="s">
        <v>20</v>
      </c>
      <c r="E543" s="51" t="s">
        <v>20</v>
      </c>
      <c r="F543" s="70"/>
    </row>
    <row r="544">
      <c r="A544" s="37" t="s">
        <v>1454</v>
      </c>
      <c r="C544" s="16" t="s">
        <v>1455</v>
      </c>
      <c r="D544" s="68" t="s">
        <v>341</v>
      </c>
      <c r="E544" s="70"/>
      <c r="F544" s="70"/>
    </row>
    <row r="545">
      <c r="A545" s="37" t="s">
        <v>1456</v>
      </c>
      <c r="C545" s="16" t="s">
        <v>1457</v>
      </c>
      <c r="D545" s="68" t="s">
        <v>18</v>
      </c>
      <c r="E545" s="70"/>
      <c r="F545" s="70"/>
    </row>
    <row r="546">
      <c r="A546" s="37" t="s">
        <v>1458</v>
      </c>
      <c r="B546" s="71" t="s">
        <v>1459</v>
      </c>
      <c r="C546" s="16" t="s">
        <v>1460</v>
      </c>
      <c r="D546" s="68" t="s">
        <v>18</v>
      </c>
      <c r="E546" s="70"/>
      <c r="F546" s="70"/>
    </row>
    <row r="547">
      <c r="A547" s="37" t="s">
        <v>1461</v>
      </c>
      <c r="B547" s="71" t="s">
        <v>1462</v>
      </c>
      <c r="C547" s="36"/>
      <c r="D547" s="68" t="s">
        <v>20</v>
      </c>
      <c r="E547" s="51" t="s">
        <v>415</v>
      </c>
      <c r="F547" s="70"/>
    </row>
    <row r="548">
      <c r="A548" s="37" t="s">
        <v>171</v>
      </c>
      <c r="C548" s="16" t="s">
        <v>172</v>
      </c>
      <c r="D548" s="68" t="s">
        <v>20</v>
      </c>
      <c r="E548" s="51" t="s">
        <v>20</v>
      </c>
      <c r="F548" s="70"/>
    </row>
    <row r="549">
      <c r="A549" s="37" t="s">
        <v>1463</v>
      </c>
      <c r="B549" s="23" t="s">
        <v>1464</v>
      </c>
      <c r="C549" s="36"/>
      <c r="D549" s="68" t="s">
        <v>20</v>
      </c>
      <c r="E549" s="51" t="s">
        <v>415</v>
      </c>
      <c r="F549" s="70"/>
    </row>
    <row r="550">
      <c r="A550" s="100" t="s">
        <v>1465</v>
      </c>
      <c r="B550" s="101"/>
      <c r="C550" s="102" t="s">
        <v>1466</v>
      </c>
      <c r="D550" s="103" t="s">
        <v>341</v>
      </c>
      <c r="E550" s="104"/>
      <c r="F550" s="104"/>
    </row>
    <row r="551">
      <c r="A551" s="37" t="s">
        <v>1467</v>
      </c>
      <c r="C551" s="16" t="s">
        <v>1468</v>
      </c>
      <c r="D551" s="68" t="s">
        <v>341</v>
      </c>
      <c r="E551" s="70"/>
      <c r="F551" s="70"/>
    </row>
    <row r="552">
      <c r="A552" s="37" t="s">
        <v>1469</v>
      </c>
      <c r="B552" s="71" t="s">
        <v>1470</v>
      </c>
      <c r="C552" s="16" t="s">
        <v>1471</v>
      </c>
      <c r="D552" s="68" t="s">
        <v>341</v>
      </c>
      <c r="E552" s="70"/>
      <c r="F552" s="70"/>
    </row>
    <row r="553">
      <c r="A553" s="37" t="s">
        <v>1472</v>
      </c>
      <c r="C553" s="16" t="s">
        <v>1473</v>
      </c>
      <c r="D553" s="68" t="s">
        <v>341</v>
      </c>
      <c r="E553" s="70"/>
      <c r="F553" s="70"/>
    </row>
    <row r="554">
      <c r="A554" s="37" t="s">
        <v>1474</v>
      </c>
      <c r="C554" s="16" t="s">
        <v>1475</v>
      </c>
      <c r="D554" s="68" t="s">
        <v>341</v>
      </c>
      <c r="E554" s="70"/>
      <c r="F554" s="70"/>
    </row>
    <row r="555">
      <c r="A555" s="37" t="s">
        <v>1476</v>
      </c>
      <c r="C555" s="16" t="s">
        <v>1477</v>
      </c>
      <c r="D555" s="68" t="s">
        <v>341</v>
      </c>
      <c r="E555" s="70"/>
      <c r="F555" s="70"/>
    </row>
    <row r="556">
      <c r="A556" s="37" t="s">
        <v>1478</v>
      </c>
      <c r="C556" s="16" t="s">
        <v>1479</v>
      </c>
      <c r="D556" s="68" t="s">
        <v>341</v>
      </c>
      <c r="E556" s="70"/>
      <c r="F556" s="70"/>
    </row>
    <row r="557">
      <c r="A557" s="37" t="s">
        <v>1480</v>
      </c>
      <c r="C557" s="16" t="s">
        <v>1481</v>
      </c>
      <c r="D557" s="68" t="s">
        <v>341</v>
      </c>
      <c r="E557" s="70"/>
      <c r="F557" s="70"/>
    </row>
    <row r="558">
      <c r="A558" s="37" t="s">
        <v>1482</v>
      </c>
      <c r="B558" s="71" t="s">
        <v>1483</v>
      </c>
      <c r="C558" s="16" t="s">
        <v>1484</v>
      </c>
      <c r="D558" s="68" t="s">
        <v>341</v>
      </c>
      <c r="E558" s="70"/>
      <c r="F558" s="70"/>
    </row>
    <row r="559">
      <c r="A559" s="37" t="s">
        <v>1485</v>
      </c>
      <c r="C559" s="16" t="s">
        <v>1486</v>
      </c>
      <c r="D559" s="68" t="s">
        <v>341</v>
      </c>
      <c r="E559" s="70"/>
      <c r="F559" s="70"/>
    </row>
    <row r="560">
      <c r="A560" s="37" t="s">
        <v>1487</v>
      </c>
      <c r="C560" s="16" t="s">
        <v>1488</v>
      </c>
      <c r="D560" s="68" t="s">
        <v>341</v>
      </c>
      <c r="E560" s="70"/>
      <c r="F560" s="70"/>
    </row>
    <row r="561">
      <c r="A561" s="37" t="s">
        <v>1489</v>
      </c>
      <c r="C561" s="16" t="s">
        <v>1490</v>
      </c>
      <c r="D561" s="68" t="s">
        <v>341</v>
      </c>
      <c r="E561" s="70"/>
      <c r="F561" s="70"/>
    </row>
    <row r="562">
      <c r="A562" s="37" t="s">
        <v>1491</v>
      </c>
      <c r="C562" s="16" t="s">
        <v>1492</v>
      </c>
      <c r="D562" s="68" t="s">
        <v>341</v>
      </c>
      <c r="E562" s="70"/>
      <c r="F562" s="70"/>
    </row>
    <row r="563">
      <c r="A563" s="37" t="s">
        <v>1493</v>
      </c>
      <c r="C563" s="16" t="s">
        <v>1494</v>
      </c>
      <c r="D563" s="68" t="s">
        <v>341</v>
      </c>
      <c r="E563" s="70"/>
      <c r="F563" s="70"/>
    </row>
    <row r="564">
      <c r="A564" s="37" t="s">
        <v>1495</v>
      </c>
      <c r="C564" s="16" t="s">
        <v>1496</v>
      </c>
      <c r="D564" s="68" t="s">
        <v>341</v>
      </c>
      <c r="E564" s="70"/>
      <c r="F564" s="70"/>
    </row>
    <row r="565">
      <c r="A565" s="37" t="s">
        <v>1497</v>
      </c>
      <c r="C565" s="16" t="s">
        <v>1498</v>
      </c>
      <c r="D565" s="68" t="s">
        <v>341</v>
      </c>
      <c r="E565" s="70"/>
      <c r="F565" s="70"/>
    </row>
    <row r="566">
      <c r="A566" s="37" t="s">
        <v>1499</v>
      </c>
      <c r="C566" s="16" t="s">
        <v>1500</v>
      </c>
      <c r="D566" s="68" t="s">
        <v>341</v>
      </c>
      <c r="E566" s="70"/>
      <c r="F566" s="70"/>
    </row>
    <row r="567">
      <c r="A567" s="37" t="s">
        <v>1501</v>
      </c>
      <c r="C567" s="16" t="s">
        <v>1502</v>
      </c>
      <c r="D567" s="68" t="s">
        <v>341</v>
      </c>
      <c r="E567" s="70"/>
      <c r="F567" s="70"/>
    </row>
    <row r="568">
      <c r="A568" s="37" t="s">
        <v>1503</v>
      </c>
      <c r="B568" s="71" t="s">
        <v>1504</v>
      </c>
      <c r="C568" s="16" t="s">
        <v>1505</v>
      </c>
      <c r="D568" s="68" t="s">
        <v>341</v>
      </c>
      <c r="E568" s="70"/>
      <c r="F568" s="70"/>
    </row>
    <row r="569">
      <c r="A569" s="37" t="s">
        <v>1506</v>
      </c>
      <c r="C569" s="16" t="s">
        <v>1507</v>
      </c>
      <c r="D569" s="68" t="s">
        <v>341</v>
      </c>
      <c r="E569" s="70"/>
      <c r="F569" s="70"/>
    </row>
    <row r="570">
      <c r="A570" s="37" t="s">
        <v>1508</v>
      </c>
      <c r="B570" s="71" t="s">
        <v>1509</v>
      </c>
      <c r="C570" s="16" t="s">
        <v>1510</v>
      </c>
      <c r="D570" s="68" t="s">
        <v>341</v>
      </c>
      <c r="E570" s="70"/>
      <c r="F570" s="70"/>
    </row>
    <row r="571">
      <c r="A571" s="37" t="s">
        <v>1511</v>
      </c>
      <c r="C571" s="16" t="s">
        <v>1512</v>
      </c>
      <c r="D571" s="68" t="s">
        <v>341</v>
      </c>
      <c r="E571" s="70"/>
      <c r="F571" s="70"/>
    </row>
    <row r="572">
      <c r="A572" s="37" t="s">
        <v>1513</v>
      </c>
      <c r="C572" s="16" t="s">
        <v>1514</v>
      </c>
      <c r="D572" s="68" t="s">
        <v>341</v>
      </c>
      <c r="E572" s="70"/>
      <c r="F572" s="70"/>
    </row>
    <row r="573">
      <c r="A573" s="37" t="s">
        <v>1515</v>
      </c>
      <c r="C573" s="16" t="s">
        <v>1516</v>
      </c>
      <c r="D573" s="68" t="s">
        <v>341</v>
      </c>
      <c r="E573" s="70"/>
      <c r="F573" s="70"/>
    </row>
    <row r="574">
      <c r="A574" s="37" t="s">
        <v>1517</v>
      </c>
      <c r="C574" s="16" t="s">
        <v>1518</v>
      </c>
      <c r="D574" s="68" t="s">
        <v>341</v>
      </c>
      <c r="E574" s="70"/>
      <c r="F574" s="70"/>
    </row>
    <row r="575">
      <c r="A575" s="37" t="s">
        <v>1519</v>
      </c>
      <c r="C575" s="16" t="s">
        <v>1520</v>
      </c>
      <c r="D575" s="68" t="s">
        <v>341</v>
      </c>
      <c r="E575" s="70"/>
      <c r="F575" s="70"/>
    </row>
    <row r="576">
      <c r="A576" s="37" t="s">
        <v>1521</v>
      </c>
      <c r="B576" s="71" t="s">
        <v>1522</v>
      </c>
      <c r="C576" s="16" t="s">
        <v>1523</v>
      </c>
      <c r="D576" s="68" t="s">
        <v>341</v>
      </c>
      <c r="E576" s="70"/>
      <c r="F576" s="70"/>
    </row>
    <row r="577">
      <c r="A577" s="37" t="s">
        <v>1524</v>
      </c>
      <c r="B577" s="71" t="s">
        <v>1525</v>
      </c>
      <c r="C577" s="36"/>
      <c r="D577" s="68" t="s">
        <v>341</v>
      </c>
      <c r="E577" s="70"/>
      <c r="F577" s="70"/>
    </row>
    <row r="578">
      <c r="A578" s="37" t="s">
        <v>1526</v>
      </c>
      <c r="C578" s="16" t="s">
        <v>1527</v>
      </c>
      <c r="D578" s="68" t="s">
        <v>341</v>
      </c>
      <c r="E578" s="70"/>
      <c r="F578" s="70"/>
    </row>
    <row r="579">
      <c r="A579" s="37" t="s">
        <v>1528</v>
      </c>
      <c r="C579" s="16" t="s">
        <v>1529</v>
      </c>
      <c r="D579" s="68" t="s">
        <v>18</v>
      </c>
      <c r="E579" s="70"/>
      <c r="F579" s="70"/>
    </row>
    <row r="580">
      <c r="A580" s="37" t="s">
        <v>1530</v>
      </c>
      <c r="B580" s="71" t="s">
        <v>1531</v>
      </c>
      <c r="C580" s="16" t="s">
        <v>1532</v>
      </c>
      <c r="D580" s="68" t="s">
        <v>341</v>
      </c>
      <c r="E580" s="70"/>
      <c r="F580" s="70"/>
    </row>
    <row r="581">
      <c r="A581" s="37" t="s">
        <v>1533</v>
      </c>
      <c r="C581" s="16" t="s">
        <v>1534</v>
      </c>
      <c r="D581" s="68" t="s">
        <v>341</v>
      </c>
      <c r="E581" s="70"/>
      <c r="F581" s="70"/>
    </row>
    <row r="582">
      <c r="A582" s="37" t="s">
        <v>1535</v>
      </c>
      <c r="C582" s="16" t="s">
        <v>1536</v>
      </c>
      <c r="D582" s="68" t="s">
        <v>341</v>
      </c>
      <c r="E582" s="70"/>
      <c r="F582" s="70"/>
    </row>
    <row r="583">
      <c r="A583" s="37" t="s">
        <v>1537</v>
      </c>
      <c r="C583" s="16" t="s">
        <v>1538</v>
      </c>
      <c r="D583" s="68" t="s">
        <v>341</v>
      </c>
      <c r="E583" s="70"/>
      <c r="F583" s="70"/>
    </row>
    <row r="584">
      <c r="A584" s="37" t="s">
        <v>1539</v>
      </c>
      <c r="C584" s="36"/>
      <c r="D584" s="68" t="s">
        <v>18</v>
      </c>
      <c r="E584" s="70"/>
      <c r="F584" s="70"/>
    </row>
    <row r="585">
      <c r="A585" s="37" t="s">
        <v>1540</v>
      </c>
      <c r="C585" s="16" t="s">
        <v>1541</v>
      </c>
      <c r="D585" s="68" t="s">
        <v>341</v>
      </c>
      <c r="E585" s="70"/>
      <c r="F585" s="70"/>
    </row>
    <row r="586">
      <c r="A586" s="37" t="s">
        <v>1542</v>
      </c>
      <c r="B586" s="71" t="s">
        <v>1543</v>
      </c>
      <c r="C586" s="36"/>
      <c r="D586" s="68" t="s">
        <v>341</v>
      </c>
      <c r="E586" s="70"/>
      <c r="F586" s="70"/>
    </row>
    <row r="587">
      <c r="A587" s="37" t="s">
        <v>1544</v>
      </c>
      <c r="C587" s="16" t="s">
        <v>1545</v>
      </c>
      <c r="D587" s="68" t="s">
        <v>341</v>
      </c>
      <c r="E587" s="70"/>
      <c r="F587" s="70"/>
    </row>
    <row r="588">
      <c r="A588" s="37" t="s">
        <v>1546</v>
      </c>
      <c r="C588" s="16" t="s">
        <v>1547</v>
      </c>
      <c r="D588" s="68" t="s">
        <v>341</v>
      </c>
      <c r="E588" s="70"/>
      <c r="F588" s="70"/>
    </row>
    <row r="589">
      <c r="A589" s="37" t="s">
        <v>1548</v>
      </c>
      <c r="C589" s="16" t="s">
        <v>1549</v>
      </c>
      <c r="D589" s="68" t="s">
        <v>341</v>
      </c>
      <c r="E589" s="70"/>
      <c r="F589" s="70"/>
    </row>
    <row r="590">
      <c r="A590" s="37" t="s">
        <v>1550</v>
      </c>
      <c r="C590" s="16" t="s">
        <v>1551</v>
      </c>
      <c r="D590" s="68" t="s">
        <v>341</v>
      </c>
      <c r="E590" s="70"/>
      <c r="F590" s="70"/>
    </row>
    <row r="591">
      <c r="A591" s="37" t="s">
        <v>1552</v>
      </c>
      <c r="C591" s="16" t="s">
        <v>1553</v>
      </c>
      <c r="D591" s="68" t="s">
        <v>341</v>
      </c>
      <c r="E591" s="70"/>
      <c r="F591" s="70"/>
    </row>
    <row r="592">
      <c r="A592" s="37" t="s">
        <v>175</v>
      </c>
      <c r="B592" s="71" t="s">
        <v>176</v>
      </c>
      <c r="C592" s="36"/>
      <c r="D592" s="68" t="s">
        <v>20</v>
      </c>
      <c r="E592" s="51" t="s">
        <v>20</v>
      </c>
      <c r="F592" s="70"/>
    </row>
    <row r="593">
      <c r="A593" s="37" t="s">
        <v>1554</v>
      </c>
      <c r="C593" s="16" t="s">
        <v>1555</v>
      </c>
      <c r="D593" s="68" t="s">
        <v>18</v>
      </c>
      <c r="E593" s="70"/>
      <c r="F593" s="70"/>
    </row>
    <row r="594">
      <c r="A594" s="37" t="s">
        <v>178</v>
      </c>
      <c r="B594" s="71" t="s">
        <v>179</v>
      </c>
      <c r="C594" s="36"/>
      <c r="D594" s="68" t="s">
        <v>20</v>
      </c>
      <c r="E594" s="51" t="s">
        <v>20</v>
      </c>
      <c r="F594" s="70"/>
    </row>
    <row r="595">
      <c r="A595" s="37" t="s">
        <v>1556</v>
      </c>
      <c r="C595" s="16" t="s">
        <v>1557</v>
      </c>
      <c r="D595" s="68" t="s">
        <v>341</v>
      </c>
      <c r="E595" s="70"/>
      <c r="F595" s="70"/>
    </row>
    <row r="596">
      <c r="A596" s="37" t="s">
        <v>1558</v>
      </c>
      <c r="B596" s="71" t="s">
        <v>1559</v>
      </c>
      <c r="C596" s="36"/>
      <c r="D596" s="68" t="s">
        <v>341</v>
      </c>
      <c r="E596" s="70"/>
      <c r="F596" s="70"/>
    </row>
    <row r="597">
      <c r="A597" s="37" t="s">
        <v>1560</v>
      </c>
      <c r="C597" s="16" t="s">
        <v>1561</v>
      </c>
      <c r="D597" s="68" t="s">
        <v>341</v>
      </c>
      <c r="E597" s="70"/>
      <c r="F597" s="70"/>
    </row>
    <row r="598">
      <c r="A598" s="37" t="s">
        <v>185</v>
      </c>
      <c r="C598" s="16" t="s">
        <v>186</v>
      </c>
      <c r="D598" s="68" t="s">
        <v>20</v>
      </c>
      <c r="E598" s="51" t="s">
        <v>20</v>
      </c>
      <c r="F598" s="51" t="s">
        <v>1562</v>
      </c>
    </row>
    <row r="599">
      <c r="A599" s="37" t="s">
        <v>1563</v>
      </c>
      <c r="C599" s="16" t="s">
        <v>1564</v>
      </c>
      <c r="D599" s="68" t="s">
        <v>341</v>
      </c>
      <c r="E599" s="70"/>
      <c r="F599" s="70"/>
    </row>
    <row r="600">
      <c r="A600" s="90" t="s">
        <v>188</v>
      </c>
      <c r="B600" s="91"/>
      <c r="C600" s="92" t="s">
        <v>189</v>
      </c>
      <c r="D600" s="93" t="s">
        <v>20</v>
      </c>
      <c r="E600" s="99" t="s">
        <v>20</v>
      </c>
      <c r="F600" s="94"/>
    </row>
    <row r="601">
      <c r="A601" s="37" t="s">
        <v>1565</v>
      </c>
      <c r="C601" s="16" t="s">
        <v>1566</v>
      </c>
      <c r="D601" s="68" t="s">
        <v>341</v>
      </c>
      <c r="E601" s="70"/>
      <c r="F601" s="70"/>
    </row>
    <row r="602">
      <c r="A602" s="37" t="s">
        <v>1567</v>
      </c>
      <c r="C602" s="16" t="s">
        <v>1568</v>
      </c>
      <c r="D602" s="68" t="s">
        <v>18</v>
      </c>
      <c r="E602" s="70"/>
      <c r="F602" s="70"/>
    </row>
    <row r="603">
      <c r="A603" s="37" t="s">
        <v>1569</v>
      </c>
      <c r="C603" s="16" t="s">
        <v>1570</v>
      </c>
      <c r="D603" s="68" t="s">
        <v>18</v>
      </c>
      <c r="E603" s="70"/>
      <c r="F603" s="70"/>
    </row>
    <row r="604">
      <c r="A604" s="37" t="s">
        <v>1571</v>
      </c>
      <c r="C604" s="36"/>
      <c r="D604" s="68" t="s">
        <v>18</v>
      </c>
      <c r="E604" s="70"/>
      <c r="F604" s="70"/>
    </row>
    <row r="605">
      <c r="A605" s="37" t="s">
        <v>1572</v>
      </c>
      <c r="C605" s="16" t="s">
        <v>1573</v>
      </c>
      <c r="D605" s="68" t="s">
        <v>341</v>
      </c>
      <c r="E605" s="70"/>
      <c r="F605" s="70"/>
    </row>
    <row r="606">
      <c r="A606" s="37" t="s">
        <v>1574</v>
      </c>
      <c r="C606" s="16" t="s">
        <v>1575</v>
      </c>
      <c r="D606" s="68" t="s">
        <v>341</v>
      </c>
      <c r="E606" s="70"/>
      <c r="F606" s="70"/>
    </row>
    <row r="607">
      <c r="A607" s="37" t="s">
        <v>1576</v>
      </c>
      <c r="C607" s="16" t="s">
        <v>1577</v>
      </c>
      <c r="D607" s="68" t="s">
        <v>18</v>
      </c>
      <c r="E607" s="70"/>
      <c r="F607" s="70"/>
    </row>
    <row r="608">
      <c r="A608" s="37" t="s">
        <v>1578</v>
      </c>
      <c r="C608" s="16" t="s">
        <v>1579</v>
      </c>
      <c r="D608" s="68" t="s">
        <v>341</v>
      </c>
      <c r="E608" s="70"/>
      <c r="F608" s="70"/>
    </row>
    <row r="609">
      <c r="A609" s="37" t="s">
        <v>1580</v>
      </c>
      <c r="C609" s="16" t="s">
        <v>1581</v>
      </c>
      <c r="D609" s="68" t="s">
        <v>18</v>
      </c>
      <c r="E609" s="70"/>
      <c r="F609" s="70"/>
    </row>
    <row r="610">
      <c r="A610" s="37" t="s">
        <v>1582</v>
      </c>
      <c r="B610" s="71" t="s">
        <v>1583</v>
      </c>
      <c r="C610" s="16" t="s">
        <v>1584</v>
      </c>
      <c r="D610" s="68" t="s">
        <v>341</v>
      </c>
      <c r="E610" s="70"/>
      <c r="F610" s="70"/>
    </row>
    <row r="611">
      <c r="A611" s="37" t="s">
        <v>1585</v>
      </c>
      <c r="C611" s="16" t="s">
        <v>1586</v>
      </c>
      <c r="D611" s="68" t="s">
        <v>341</v>
      </c>
      <c r="E611" s="70"/>
      <c r="F611" s="70"/>
    </row>
    <row r="612">
      <c r="A612" s="37" t="s">
        <v>1587</v>
      </c>
      <c r="B612" s="71" t="s">
        <v>1588</v>
      </c>
      <c r="C612" s="16" t="s">
        <v>1589</v>
      </c>
      <c r="D612" s="68" t="s">
        <v>341</v>
      </c>
      <c r="E612" s="70"/>
      <c r="F612" s="70"/>
    </row>
    <row r="613">
      <c r="A613" s="37" t="s">
        <v>1590</v>
      </c>
      <c r="C613" s="16" t="s">
        <v>1591</v>
      </c>
      <c r="D613" s="68" t="s">
        <v>341</v>
      </c>
      <c r="E613" s="70"/>
      <c r="F613" s="70"/>
    </row>
    <row r="614">
      <c r="A614" s="37" t="s">
        <v>1592</v>
      </c>
      <c r="C614" s="16" t="s">
        <v>1593</v>
      </c>
      <c r="D614" s="68" t="s">
        <v>341</v>
      </c>
      <c r="E614" s="70"/>
      <c r="F614" s="70"/>
    </row>
    <row r="615">
      <c r="A615" s="37" t="s">
        <v>1594</v>
      </c>
      <c r="B615" s="71" t="s">
        <v>1595</v>
      </c>
      <c r="C615" s="16" t="s">
        <v>1596</v>
      </c>
      <c r="D615" s="68" t="s">
        <v>341</v>
      </c>
      <c r="E615" s="70"/>
      <c r="F615" s="70"/>
    </row>
    <row r="616">
      <c r="A616" s="37" t="s">
        <v>1597</v>
      </c>
      <c r="B616" s="71" t="s">
        <v>1598</v>
      </c>
      <c r="C616" s="16" t="s">
        <v>1599</v>
      </c>
      <c r="D616" s="68" t="s">
        <v>341</v>
      </c>
      <c r="E616" s="70"/>
      <c r="F616" s="70"/>
    </row>
    <row r="617">
      <c r="A617" s="37" t="s">
        <v>1600</v>
      </c>
      <c r="B617" s="71" t="s">
        <v>1601</v>
      </c>
      <c r="C617" s="16" t="s">
        <v>1602</v>
      </c>
      <c r="D617" s="68" t="s">
        <v>341</v>
      </c>
      <c r="E617" s="70"/>
      <c r="F617" s="70"/>
    </row>
    <row r="618">
      <c r="A618" s="37" t="s">
        <v>1603</v>
      </c>
      <c r="C618" s="16" t="s">
        <v>1604</v>
      </c>
      <c r="D618" s="68" t="s">
        <v>341</v>
      </c>
      <c r="E618" s="70"/>
      <c r="F618" s="70"/>
    </row>
    <row r="619">
      <c r="A619" s="37" t="s">
        <v>1605</v>
      </c>
      <c r="C619" s="16" t="s">
        <v>1606</v>
      </c>
      <c r="D619" s="68" t="s">
        <v>341</v>
      </c>
      <c r="E619" s="70"/>
      <c r="F619" s="70"/>
    </row>
    <row r="620">
      <c r="A620" s="37" t="s">
        <v>1607</v>
      </c>
      <c r="B620" s="71" t="s">
        <v>1608</v>
      </c>
      <c r="C620" s="16" t="s">
        <v>1609</v>
      </c>
      <c r="D620" s="68" t="s">
        <v>18</v>
      </c>
      <c r="E620" s="70"/>
      <c r="F620" s="70"/>
    </row>
    <row r="621">
      <c r="A621" s="37" t="s">
        <v>1610</v>
      </c>
      <c r="C621" s="16" t="s">
        <v>1611</v>
      </c>
      <c r="D621" s="68" t="s">
        <v>18</v>
      </c>
      <c r="E621" s="70"/>
      <c r="F621" s="70"/>
    </row>
    <row r="622">
      <c r="A622" s="37" t="s">
        <v>1612</v>
      </c>
      <c r="C622" s="16" t="s">
        <v>1613</v>
      </c>
      <c r="D622" s="68" t="s">
        <v>341</v>
      </c>
      <c r="E622" s="70"/>
      <c r="F622" s="70"/>
    </row>
    <row r="623">
      <c r="A623" s="37" t="s">
        <v>1614</v>
      </c>
      <c r="B623" s="71" t="s">
        <v>1615</v>
      </c>
      <c r="C623" s="16" t="s">
        <v>1616</v>
      </c>
      <c r="D623" s="68" t="s">
        <v>18</v>
      </c>
      <c r="E623" s="70"/>
      <c r="F623" s="70"/>
    </row>
    <row r="624">
      <c r="A624" s="37" t="s">
        <v>1617</v>
      </c>
      <c r="C624" s="16" t="s">
        <v>1618</v>
      </c>
      <c r="D624" s="68" t="s">
        <v>341</v>
      </c>
      <c r="E624" s="70"/>
      <c r="F624" s="70"/>
    </row>
    <row r="625">
      <c r="A625" s="37" t="s">
        <v>1619</v>
      </c>
      <c r="C625" s="16" t="s">
        <v>1620</v>
      </c>
      <c r="D625" s="68" t="s">
        <v>341</v>
      </c>
      <c r="E625" s="70"/>
      <c r="F625" s="70"/>
    </row>
    <row r="626">
      <c r="A626" s="37" t="s">
        <v>1621</v>
      </c>
      <c r="C626" s="16" t="s">
        <v>1622</v>
      </c>
      <c r="D626" s="68" t="s">
        <v>341</v>
      </c>
      <c r="E626" s="70"/>
      <c r="F626" s="70"/>
    </row>
    <row r="627">
      <c r="A627" s="37" t="s">
        <v>1623</v>
      </c>
      <c r="B627" s="71" t="s">
        <v>1624</v>
      </c>
      <c r="C627" s="16" t="s">
        <v>1625</v>
      </c>
      <c r="D627" s="68" t="s">
        <v>341</v>
      </c>
      <c r="E627" s="70"/>
      <c r="F627" s="70"/>
    </row>
    <row r="628">
      <c r="A628" s="37" t="s">
        <v>1626</v>
      </c>
      <c r="B628" s="71" t="s">
        <v>1627</v>
      </c>
      <c r="C628" s="16" t="s">
        <v>1628</v>
      </c>
      <c r="D628" s="68" t="s">
        <v>341</v>
      </c>
      <c r="E628" s="70"/>
      <c r="F628" s="70"/>
    </row>
    <row r="629">
      <c r="A629" s="37" t="s">
        <v>1629</v>
      </c>
      <c r="C629" s="16" t="s">
        <v>1630</v>
      </c>
      <c r="D629" s="68" t="s">
        <v>341</v>
      </c>
      <c r="E629" s="70"/>
      <c r="F629" s="70"/>
    </row>
    <row r="630">
      <c r="A630" s="37" t="s">
        <v>1631</v>
      </c>
      <c r="C630" s="16" t="s">
        <v>1632</v>
      </c>
      <c r="D630" s="68" t="s">
        <v>341</v>
      </c>
      <c r="E630" s="70"/>
      <c r="F630" s="70"/>
    </row>
    <row r="631">
      <c r="A631" s="37" t="s">
        <v>1633</v>
      </c>
      <c r="C631" s="16" t="s">
        <v>1634</v>
      </c>
      <c r="D631" s="68" t="s">
        <v>341</v>
      </c>
      <c r="E631" s="70"/>
      <c r="F631" s="70"/>
    </row>
    <row r="632">
      <c r="A632" s="37" t="s">
        <v>190</v>
      </c>
      <c r="C632" s="16" t="s">
        <v>191</v>
      </c>
      <c r="D632" s="68" t="s">
        <v>20</v>
      </c>
      <c r="E632" s="51" t="s">
        <v>20</v>
      </c>
      <c r="F632" s="70"/>
    </row>
    <row r="633">
      <c r="A633" s="37" t="s">
        <v>1635</v>
      </c>
      <c r="C633" s="16" t="s">
        <v>1636</v>
      </c>
      <c r="D633" s="68" t="s">
        <v>20</v>
      </c>
      <c r="E633" s="51" t="s">
        <v>415</v>
      </c>
      <c r="F633" s="70"/>
    </row>
    <row r="634">
      <c r="A634" s="37" t="s">
        <v>1637</v>
      </c>
      <c r="C634" s="16" t="s">
        <v>1638</v>
      </c>
      <c r="D634" s="68" t="s">
        <v>341</v>
      </c>
      <c r="E634" s="70"/>
      <c r="F634" s="70"/>
    </row>
    <row r="635">
      <c r="A635" s="37" t="s">
        <v>1639</v>
      </c>
      <c r="B635" s="71" t="s">
        <v>1640</v>
      </c>
      <c r="C635" s="16" t="s">
        <v>1641</v>
      </c>
      <c r="D635" s="68" t="s">
        <v>341</v>
      </c>
      <c r="E635" s="70"/>
      <c r="F635" s="70"/>
    </row>
    <row r="636">
      <c r="A636" s="37" t="s">
        <v>1642</v>
      </c>
      <c r="C636" s="16" t="s">
        <v>1643</v>
      </c>
      <c r="D636" s="68" t="s">
        <v>18</v>
      </c>
      <c r="E636" s="70"/>
      <c r="F636" s="70"/>
    </row>
    <row r="637">
      <c r="A637" s="37" t="s">
        <v>1644</v>
      </c>
      <c r="C637" s="16" t="s">
        <v>1645</v>
      </c>
      <c r="D637" s="68" t="s">
        <v>341</v>
      </c>
      <c r="E637" s="70"/>
      <c r="F637" s="70"/>
    </row>
    <row r="638">
      <c r="A638" s="37" t="s">
        <v>1646</v>
      </c>
      <c r="C638" s="16" t="s">
        <v>1647</v>
      </c>
      <c r="D638" s="68" t="s">
        <v>341</v>
      </c>
      <c r="E638" s="70"/>
      <c r="F638" s="70"/>
    </row>
    <row r="639">
      <c r="A639" s="37" t="s">
        <v>1648</v>
      </c>
      <c r="C639" s="16" t="s">
        <v>1649</v>
      </c>
      <c r="D639" s="68" t="s">
        <v>341</v>
      </c>
      <c r="E639" s="70"/>
      <c r="F639" s="70"/>
    </row>
    <row r="640">
      <c r="A640" s="37" t="s">
        <v>1650</v>
      </c>
      <c r="C640" s="16" t="s">
        <v>1651</v>
      </c>
      <c r="D640" s="68" t="s">
        <v>341</v>
      </c>
      <c r="E640" s="70"/>
      <c r="F640" s="70"/>
    </row>
    <row r="641">
      <c r="A641" s="37" t="s">
        <v>1652</v>
      </c>
      <c r="B641" s="71" t="s">
        <v>1653</v>
      </c>
      <c r="C641" s="16" t="s">
        <v>1654</v>
      </c>
      <c r="D641" s="68" t="s">
        <v>341</v>
      </c>
      <c r="E641" s="70"/>
      <c r="F641" s="70"/>
    </row>
    <row r="642">
      <c r="A642" s="37" t="s">
        <v>194</v>
      </c>
      <c r="C642" s="16" t="s">
        <v>195</v>
      </c>
      <c r="D642" s="68" t="s">
        <v>20</v>
      </c>
      <c r="E642" s="51" t="s">
        <v>20</v>
      </c>
      <c r="F642" s="70"/>
    </row>
    <row r="643">
      <c r="A643" s="37" t="s">
        <v>1655</v>
      </c>
      <c r="B643" s="71" t="s">
        <v>1656</v>
      </c>
      <c r="C643" s="16" t="s">
        <v>1657</v>
      </c>
      <c r="D643" s="68" t="s">
        <v>18</v>
      </c>
      <c r="E643" s="70"/>
      <c r="F643" s="70"/>
    </row>
    <row r="644">
      <c r="A644" s="37" t="s">
        <v>1658</v>
      </c>
      <c r="C644" s="16" t="s">
        <v>1659</v>
      </c>
      <c r="D644" s="68" t="s">
        <v>18</v>
      </c>
      <c r="E644" s="70"/>
      <c r="F644" s="70"/>
    </row>
    <row r="645">
      <c r="A645" s="37" t="s">
        <v>1660</v>
      </c>
      <c r="C645" s="16" t="s">
        <v>1661</v>
      </c>
      <c r="D645" s="68" t="s">
        <v>341</v>
      </c>
      <c r="E645" s="70"/>
      <c r="F645" s="70"/>
    </row>
    <row r="646">
      <c r="A646" s="37" t="s">
        <v>1662</v>
      </c>
      <c r="C646" s="16" t="s">
        <v>1663</v>
      </c>
      <c r="D646" s="68" t="s">
        <v>18</v>
      </c>
      <c r="E646" s="70"/>
      <c r="F646" s="70"/>
    </row>
    <row r="647">
      <c r="A647" s="37" t="s">
        <v>1664</v>
      </c>
      <c r="B647" s="71" t="s">
        <v>1665</v>
      </c>
      <c r="C647" s="16" t="s">
        <v>1666</v>
      </c>
      <c r="D647" s="68" t="s">
        <v>341</v>
      </c>
      <c r="E647" s="70"/>
      <c r="F647" s="70"/>
    </row>
    <row r="648">
      <c r="A648" s="37" t="s">
        <v>200</v>
      </c>
      <c r="C648" s="16" t="s">
        <v>201</v>
      </c>
      <c r="D648" s="68" t="s">
        <v>20</v>
      </c>
      <c r="E648" s="51" t="s">
        <v>20</v>
      </c>
      <c r="F648" s="70"/>
    </row>
    <row r="649">
      <c r="A649" s="37" t="s">
        <v>1667</v>
      </c>
      <c r="C649" s="16" t="s">
        <v>1668</v>
      </c>
      <c r="D649" s="68" t="s">
        <v>18</v>
      </c>
      <c r="E649" s="70"/>
      <c r="F649" s="70"/>
    </row>
    <row r="650">
      <c r="A650" s="90" t="s">
        <v>1669</v>
      </c>
      <c r="B650" s="97" t="s">
        <v>1670</v>
      </c>
      <c r="C650" s="98"/>
      <c r="D650" s="93" t="s">
        <v>18</v>
      </c>
      <c r="E650" s="94"/>
      <c r="F650" s="94"/>
    </row>
    <row r="651">
      <c r="A651" s="37" t="s">
        <v>1671</v>
      </c>
      <c r="B651" s="71" t="s">
        <v>1672</v>
      </c>
      <c r="C651" s="16" t="s">
        <v>1673</v>
      </c>
      <c r="D651" s="68" t="s">
        <v>18</v>
      </c>
      <c r="E651" s="70"/>
      <c r="F651" s="70"/>
    </row>
    <row r="652">
      <c r="A652" s="37" t="s">
        <v>1674</v>
      </c>
      <c r="B652" s="71" t="s">
        <v>1675</v>
      </c>
      <c r="C652" s="36"/>
      <c r="D652" s="68" t="s">
        <v>18</v>
      </c>
      <c r="E652" s="70"/>
      <c r="F652" s="70"/>
    </row>
    <row r="653">
      <c r="A653" s="37" t="s">
        <v>1676</v>
      </c>
      <c r="B653" s="71" t="s">
        <v>1677</v>
      </c>
      <c r="C653" s="16" t="s">
        <v>1678</v>
      </c>
      <c r="D653" s="68" t="s">
        <v>18</v>
      </c>
      <c r="E653" s="70"/>
      <c r="F653" s="70"/>
    </row>
    <row r="654">
      <c r="A654" s="37" t="s">
        <v>1679</v>
      </c>
      <c r="B654" s="71" t="s">
        <v>1680</v>
      </c>
      <c r="C654" s="16" t="s">
        <v>1681</v>
      </c>
      <c r="D654" s="68" t="s">
        <v>18</v>
      </c>
      <c r="E654" s="70"/>
      <c r="F654" s="70"/>
    </row>
    <row r="655">
      <c r="A655" s="37" t="s">
        <v>1682</v>
      </c>
      <c r="B655" s="71" t="s">
        <v>1683</v>
      </c>
      <c r="C655" s="16" t="s">
        <v>1684</v>
      </c>
      <c r="D655" s="68" t="s">
        <v>18</v>
      </c>
      <c r="E655" s="70"/>
      <c r="F655" s="70"/>
    </row>
    <row r="656">
      <c r="A656" s="37" t="s">
        <v>1685</v>
      </c>
      <c r="C656" s="16" t="s">
        <v>1686</v>
      </c>
      <c r="D656" s="68" t="s">
        <v>18</v>
      </c>
      <c r="E656" s="70"/>
      <c r="F656" s="70"/>
    </row>
    <row r="657">
      <c r="A657" s="37" t="s">
        <v>1687</v>
      </c>
      <c r="C657" s="16" t="s">
        <v>1688</v>
      </c>
      <c r="D657" s="68" t="s">
        <v>18</v>
      </c>
      <c r="E657" s="70"/>
      <c r="F657" s="70"/>
    </row>
    <row r="658">
      <c r="A658" s="37" t="s">
        <v>1689</v>
      </c>
      <c r="C658" s="16" t="s">
        <v>1690</v>
      </c>
      <c r="D658" s="68" t="s">
        <v>18</v>
      </c>
      <c r="E658" s="70"/>
      <c r="F658" s="70"/>
    </row>
    <row r="659">
      <c r="A659" s="37" t="s">
        <v>1691</v>
      </c>
      <c r="B659" s="71" t="s">
        <v>1692</v>
      </c>
      <c r="C659" s="16" t="s">
        <v>1693</v>
      </c>
      <c r="D659" s="68" t="s">
        <v>18</v>
      </c>
      <c r="E659" s="70"/>
      <c r="F659" s="70"/>
    </row>
    <row r="660">
      <c r="A660" s="37" t="s">
        <v>1694</v>
      </c>
      <c r="C660" s="16" t="s">
        <v>1695</v>
      </c>
      <c r="D660" s="68" t="s">
        <v>341</v>
      </c>
      <c r="E660" s="70"/>
      <c r="F660" s="70"/>
    </row>
    <row r="661">
      <c r="A661" s="37" t="s">
        <v>1696</v>
      </c>
      <c r="B661" s="71" t="s">
        <v>1697</v>
      </c>
      <c r="C661" s="16" t="s">
        <v>1698</v>
      </c>
      <c r="D661" s="68" t="s">
        <v>341</v>
      </c>
      <c r="E661" s="70"/>
      <c r="F661" s="70"/>
    </row>
    <row r="662">
      <c r="A662" s="37" t="s">
        <v>202</v>
      </c>
      <c r="B662" s="71" t="s">
        <v>203</v>
      </c>
      <c r="C662" s="16" t="s">
        <v>204</v>
      </c>
      <c r="D662" s="68" t="s">
        <v>20</v>
      </c>
      <c r="E662" s="51" t="s">
        <v>20</v>
      </c>
      <c r="F662" s="70"/>
    </row>
    <row r="663">
      <c r="A663" s="37" t="s">
        <v>1699</v>
      </c>
      <c r="C663" s="16" t="s">
        <v>1700</v>
      </c>
      <c r="D663" s="68" t="s">
        <v>18</v>
      </c>
      <c r="E663" s="70"/>
      <c r="F663" s="70"/>
    </row>
    <row r="664">
      <c r="A664" s="37" t="s">
        <v>1701</v>
      </c>
      <c r="C664" s="16" t="s">
        <v>1702</v>
      </c>
      <c r="D664" s="68" t="s">
        <v>18</v>
      </c>
      <c r="E664" s="70"/>
      <c r="F664" s="70"/>
    </row>
    <row r="665">
      <c r="A665" s="37" t="s">
        <v>1703</v>
      </c>
      <c r="C665" s="16" t="s">
        <v>1704</v>
      </c>
      <c r="D665" s="68" t="s">
        <v>18</v>
      </c>
      <c r="E665" s="70"/>
      <c r="F665" s="70"/>
    </row>
    <row r="666">
      <c r="A666" s="37" t="s">
        <v>1705</v>
      </c>
      <c r="B666" s="71" t="s">
        <v>1706</v>
      </c>
      <c r="C666" s="36"/>
      <c r="D666" s="68" t="s">
        <v>18</v>
      </c>
      <c r="E666" s="70"/>
      <c r="F666" s="70"/>
    </row>
    <row r="667">
      <c r="A667" s="37" t="s">
        <v>1707</v>
      </c>
      <c r="B667" s="71" t="s">
        <v>1708</v>
      </c>
      <c r="C667" s="16" t="s">
        <v>1709</v>
      </c>
      <c r="D667" s="68" t="s">
        <v>18</v>
      </c>
      <c r="E667" s="70"/>
      <c r="F667" s="70"/>
    </row>
    <row r="668">
      <c r="A668" s="37" t="s">
        <v>1710</v>
      </c>
      <c r="C668" s="16" t="s">
        <v>1711</v>
      </c>
      <c r="D668" s="68" t="s">
        <v>18</v>
      </c>
      <c r="E668" s="70"/>
      <c r="F668" s="70"/>
    </row>
    <row r="669">
      <c r="A669" s="37" t="s">
        <v>1712</v>
      </c>
      <c r="C669" s="16" t="s">
        <v>1713</v>
      </c>
      <c r="D669" s="68" t="s">
        <v>18</v>
      </c>
      <c r="E669" s="70"/>
      <c r="F669" s="70"/>
    </row>
    <row r="670">
      <c r="A670" s="37" t="s">
        <v>1714</v>
      </c>
      <c r="C670" s="16" t="s">
        <v>1715</v>
      </c>
      <c r="D670" s="68" t="s">
        <v>18</v>
      </c>
      <c r="E670" s="70"/>
      <c r="F670" s="70"/>
    </row>
    <row r="671">
      <c r="A671" s="37" t="s">
        <v>1716</v>
      </c>
      <c r="B671" s="71" t="s">
        <v>1717</v>
      </c>
      <c r="C671" s="16" t="s">
        <v>1718</v>
      </c>
      <c r="D671" s="68" t="s">
        <v>18</v>
      </c>
      <c r="E671" s="70"/>
      <c r="F671" s="70"/>
    </row>
    <row r="672">
      <c r="A672" s="37" t="s">
        <v>1719</v>
      </c>
      <c r="C672" s="16" t="s">
        <v>1720</v>
      </c>
      <c r="D672" s="68" t="s">
        <v>18</v>
      </c>
      <c r="E672" s="70"/>
      <c r="F672" s="70"/>
    </row>
    <row r="673">
      <c r="A673" s="37" t="s">
        <v>1721</v>
      </c>
      <c r="C673" s="16" t="s">
        <v>1722</v>
      </c>
      <c r="D673" s="68" t="s">
        <v>18</v>
      </c>
      <c r="E673" s="70"/>
      <c r="F673" s="70"/>
    </row>
    <row r="674">
      <c r="A674" s="37" t="s">
        <v>1723</v>
      </c>
      <c r="B674" s="71" t="s">
        <v>1724</v>
      </c>
      <c r="C674" s="16" t="s">
        <v>1725</v>
      </c>
      <c r="D674" s="68" t="s">
        <v>18</v>
      </c>
      <c r="E674" s="70"/>
      <c r="F674" s="70"/>
    </row>
    <row r="675">
      <c r="A675" s="37" t="s">
        <v>1726</v>
      </c>
      <c r="B675" s="71" t="s">
        <v>1727</v>
      </c>
      <c r="C675" s="16" t="s">
        <v>1728</v>
      </c>
      <c r="D675" s="68" t="s">
        <v>18</v>
      </c>
      <c r="E675" s="70"/>
      <c r="F675" s="70"/>
    </row>
    <row r="676">
      <c r="A676" s="37" t="s">
        <v>1729</v>
      </c>
      <c r="C676" s="16" t="s">
        <v>1730</v>
      </c>
      <c r="D676" s="68" t="s">
        <v>18</v>
      </c>
      <c r="E676" s="70"/>
      <c r="F676" s="70"/>
    </row>
    <row r="677">
      <c r="A677" s="37" t="s">
        <v>1731</v>
      </c>
      <c r="B677" s="71" t="s">
        <v>1732</v>
      </c>
      <c r="C677" s="16" t="s">
        <v>1733</v>
      </c>
      <c r="D677" s="68" t="s">
        <v>341</v>
      </c>
      <c r="E677" s="70"/>
      <c r="F677" s="70"/>
    </row>
    <row r="678">
      <c r="A678" s="37" t="s">
        <v>1734</v>
      </c>
      <c r="C678" s="16" t="s">
        <v>1735</v>
      </c>
      <c r="D678" s="68" t="s">
        <v>18</v>
      </c>
      <c r="E678" s="70"/>
      <c r="F678" s="70"/>
    </row>
    <row r="679">
      <c r="A679" s="37" t="s">
        <v>1736</v>
      </c>
      <c r="C679" s="16" t="s">
        <v>1737</v>
      </c>
      <c r="D679" s="68" t="s">
        <v>18</v>
      </c>
      <c r="E679" s="70"/>
      <c r="F679" s="70"/>
    </row>
    <row r="680">
      <c r="A680" s="37" t="s">
        <v>1738</v>
      </c>
      <c r="B680" s="71" t="s">
        <v>1739</v>
      </c>
      <c r="C680" s="16" t="s">
        <v>1740</v>
      </c>
      <c r="D680" s="68" t="s">
        <v>18</v>
      </c>
      <c r="E680" s="70"/>
      <c r="F680" s="70"/>
    </row>
    <row r="681">
      <c r="A681" s="37" t="s">
        <v>1741</v>
      </c>
      <c r="C681" s="16" t="s">
        <v>1742</v>
      </c>
      <c r="D681" s="68" t="s">
        <v>18</v>
      </c>
      <c r="E681" s="70"/>
      <c r="F681" s="70"/>
    </row>
    <row r="682">
      <c r="A682" s="37" t="s">
        <v>1743</v>
      </c>
      <c r="B682" s="71" t="s">
        <v>1744</v>
      </c>
      <c r="C682" s="36"/>
      <c r="D682" s="68" t="s">
        <v>18</v>
      </c>
      <c r="E682" s="70"/>
      <c r="F682" s="70"/>
    </row>
    <row r="683">
      <c r="A683" s="37" t="s">
        <v>1745</v>
      </c>
      <c r="C683" s="16" t="s">
        <v>1746</v>
      </c>
      <c r="D683" s="68" t="s">
        <v>18</v>
      </c>
      <c r="E683" s="70"/>
      <c r="F683" s="70"/>
    </row>
    <row r="684">
      <c r="A684" s="37" t="s">
        <v>1747</v>
      </c>
      <c r="C684" s="16" t="s">
        <v>1748</v>
      </c>
      <c r="D684" s="68" t="s">
        <v>18</v>
      </c>
      <c r="E684" s="70"/>
      <c r="F684" s="70"/>
    </row>
    <row r="685">
      <c r="A685" s="37" t="s">
        <v>1749</v>
      </c>
      <c r="B685" s="71" t="s">
        <v>1750</v>
      </c>
      <c r="C685" s="16" t="s">
        <v>1751</v>
      </c>
      <c r="D685" s="68" t="s">
        <v>18</v>
      </c>
      <c r="E685" s="70"/>
      <c r="F685" s="70"/>
    </row>
    <row r="686">
      <c r="A686" s="37" t="s">
        <v>1752</v>
      </c>
      <c r="C686" s="16" t="s">
        <v>1753</v>
      </c>
      <c r="D686" s="68" t="s">
        <v>18</v>
      </c>
      <c r="E686" s="70"/>
      <c r="F686" s="70"/>
    </row>
    <row r="687">
      <c r="A687" s="37" t="s">
        <v>1754</v>
      </c>
      <c r="C687" s="16" t="s">
        <v>1755</v>
      </c>
      <c r="D687" s="68" t="s">
        <v>18</v>
      </c>
      <c r="E687" s="70"/>
      <c r="F687" s="70"/>
    </row>
    <row r="688">
      <c r="A688" s="37" t="s">
        <v>1756</v>
      </c>
      <c r="C688" s="16" t="s">
        <v>1757</v>
      </c>
      <c r="D688" s="68" t="s">
        <v>18</v>
      </c>
      <c r="E688" s="70"/>
      <c r="F688" s="70"/>
    </row>
    <row r="689">
      <c r="A689" s="37" t="s">
        <v>1758</v>
      </c>
      <c r="C689" s="16" t="s">
        <v>1759</v>
      </c>
      <c r="D689" s="68" t="s">
        <v>18</v>
      </c>
      <c r="E689" s="70"/>
      <c r="F689" s="70"/>
    </row>
    <row r="690">
      <c r="A690" s="37" t="s">
        <v>1760</v>
      </c>
      <c r="C690" s="16" t="s">
        <v>1761</v>
      </c>
      <c r="D690" s="68" t="s">
        <v>18</v>
      </c>
      <c r="E690" s="70"/>
      <c r="F690" s="70"/>
    </row>
    <row r="691">
      <c r="A691" s="37" t="s">
        <v>1762</v>
      </c>
      <c r="C691" s="16" t="s">
        <v>1763</v>
      </c>
      <c r="D691" s="68" t="s">
        <v>18</v>
      </c>
      <c r="E691" s="70"/>
      <c r="F691" s="70"/>
    </row>
    <row r="692">
      <c r="A692" s="37" t="s">
        <v>1764</v>
      </c>
      <c r="B692" s="71" t="s">
        <v>1765</v>
      </c>
      <c r="C692" s="36"/>
      <c r="D692" s="68" t="s">
        <v>18</v>
      </c>
      <c r="E692" s="70"/>
      <c r="F692" s="70"/>
    </row>
    <row r="693">
      <c r="A693" s="37" t="s">
        <v>1766</v>
      </c>
      <c r="C693" s="16" t="s">
        <v>1767</v>
      </c>
      <c r="D693" s="68" t="s">
        <v>18</v>
      </c>
      <c r="E693" s="70"/>
      <c r="F693" s="70"/>
    </row>
    <row r="694">
      <c r="A694" s="37" t="s">
        <v>1768</v>
      </c>
      <c r="B694" s="71" t="s">
        <v>1769</v>
      </c>
      <c r="C694" s="16" t="s">
        <v>1770</v>
      </c>
      <c r="D694" s="68" t="s">
        <v>18</v>
      </c>
      <c r="E694" s="70"/>
      <c r="F694" s="70"/>
    </row>
    <row r="695">
      <c r="A695" s="37" t="s">
        <v>1771</v>
      </c>
      <c r="C695" s="16" t="s">
        <v>1772</v>
      </c>
      <c r="D695" s="68" t="s">
        <v>18</v>
      </c>
      <c r="E695" s="70"/>
      <c r="F695" s="70"/>
    </row>
    <row r="696">
      <c r="A696" s="37" t="s">
        <v>1773</v>
      </c>
      <c r="C696" s="16" t="s">
        <v>1774</v>
      </c>
      <c r="D696" s="68" t="s">
        <v>18</v>
      </c>
      <c r="E696" s="70"/>
      <c r="F696" s="70"/>
    </row>
    <row r="697">
      <c r="A697" s="37" t="s">
        <v>1775</v>
      </c>
      <c r="C697" s="16" t="s">
        <v>1776</v>
      </c>
      <c r="D697" s="68" t="s">
        <v>341</v>
      </c>
      <c r="E697" s="70"/>
      <c r="F697" s="70"/>
    </row>
    <row r="698">
      <c r="A698" s="37" t="s">
        <v>314</v>
      </c>
      <c r="B698" s="71" t="s">
        <v>315</v>
      </c>
      <c r="C698" s="36"/>
      <c r="D698" s="68" t="s">
        <v>20</v>
      </c>
      <c r="E698" s="51" t="s">
        <v>415</v>
      </c>
      <c r="F698" s="70"/>
    </row>
    <row r="699">
      <c r="A699" s="37" t="s">
        <v>1777</v>
      </c>
      <c r="C699" s="16" t="s">
        <v>1778</v>
      </c>
      <c r="D699" s="68" t="s">
        <v>18</v>
      </c>
      <c r="E699" s="70"/>
      <c r="F699" s="70"/>
    </row>
    <row r="700">
      <c r="A700" s="90" t="s">
        <v>1779</v>
      </c>
      <c r="B700" s="91"/>
      <c r="C700" s="92" t="s">
        <v>1780</v>
      </c>
      <c r="D700" s="93" t="s">
        <v>18</v>
      </c>
      <c r="E700" s="94"/>
      <c r="F700" s="94"/>
    </row>
    <row r="701">
      <c r="A701" s="37" t="s">
        <v>1781</v>
      </c>
      <c r="B701" s="71" t="s">
        <v>1782</v>
      </c>
      <c r="C701" s="36"/>
      <c r="D701" s="68" t="s">
        <v>18</v>
      </c>
      <c r="E701" s="70"/>
      <c r="F701" s="70"/>
    </row>
    <row r="702">
      <c r="A702" s="37" t="s">
        <v>1783</v>
      </c>
      <c r="C702" s="16" t="s">
        <v>1784</v>
      </c>
      <c r="D702" s="68" t="s">
        <v>18</v>
      </c>
      <c r="E702" s="70"/>
      <c r="F702" s="70"/>
    </row>
    <row r="703">
      <c r="A703" s="37" t="s">
        <v>1785</v>
      </c>
      <c r="B703" s="71" t="s">
        <v>1786</v>
      </c>
      <c r="C703" s="16" t="s">
        <v>1787</v>
      </c>
      <c r="D703" s="68" t="s">
        <v>18</v>
      </c>
      <c r="E703" s="70"/>
      <c r="F703" s="70"/>
    </row>
    <row r="704">
      <c r="A704" s="37" t="s">
        <v>1788</v>
      </c>
      <c r="C704" s="16" t="s">
        <v>1789</v>
      </c>
      <c r="D704" s="68" t="s">
        <v>18</v>
      </c>
      <c r="E704" s="70"/>
      <c r="F704" s="70"/>
    </row>
    <row r="705">
      <c r="A705" s="37" t="s">
        <v>1790</v>
      </c>
      <c r="C705" s="16" t="s">
        <v>1791</v>
      </c>
      <c r="D705" s="68" t="s">
        <v>18</v>
      </c>
      <c r="E705" s="70"/>
      <c r="F705" s="70"/>
    </row>
    <row r="706">
      <c r="A706" s="37" t="s">
        <v>1792</v>
      </c>
      <c r="C706" s="16" t="s">
        <v>1793</v>
      </c>
      <c r="D706" s="68" t="s">
        <v>18</v>
      </c>
      <c r="E706" s="70"/>
      <c r="F706" s="70"/>
    </row>
    <row r="707">
      <c r="A707" s="37" t="s">
        <v>1794</v>
      </c>
      <c r="C707" s="16" t="s">
        <v>1795</v>
      </c>
      <c r="D707" s="68" t="s">
        <v>18</v>
      </c>
      <c r="E707" s="70"/>
      <c r="F707" s="70"/>
    </row>
    <row r="708">
      <c r="A708" s="37" t="s">
        <v>1796</v>
      </c>
      <c r="C708" s="16" t="s">
        <v>1797</v>
      </c>
      <c r="D708" s="68" t="s">
        <v>18</v>
      </c>
      <c r="E708" s="70"/>
      <c r="F708" s="70"/>
    </row>
    <row r="709">
      <c r="A709" s="37" t="s">
        <v>1798</v>
      </c>
      <c r="C709" s="16" t="s">
        <v>1799</v>
      </c>
      <c r="D709" s="68" t="s">
        <v>18</v>
      </c>
      <c r="E709" s="70"/>
      <c r="F709" s="70"/>
    </row>
    <row r="710">
      <c r="A710" s="37" t="s">
        <v>1800</v>
      </c>
      <c r="C710" s="16" t="s">
        <v>1801</v>
      </c>
      <c r="D710" s="68" t="s">
        <v>18</v>
      </c>
      <c r="E710" s="70"/>
      <c r="F710" s="70"/>
    </row>
    <row r="711">
      <c r="A711" s="37" t="s">
        <v>1802</v>
      </c>
      <c r="C711" s="16" t="s">
        <v>1803</v>
      </c>
      <c r="D711" s="68" t="s">
        <v>18</v>
      </c>
      <c r="E711" s="70"/>
      <c r="F711" s="70"/>
    </row>
    <row r="712">
      <c r="A712" s="37" t="s">
        <v>1804</v>
      </c>
      <c r="C712" s="16" t="s">
        <v>1805</v>
      </c>
      <c r="D712" s="68" t="s">
        <v>18</v>
      </c>
      <c r="E712" s="70"/>
      <c r="F712" s="70"/>
    </row>
    <row r="713">
      <c r="A713" s="37" t="s">
        <v>1806</v>
      </c>
      <c r="C713" s="16" t="s">
        <v>1807</v>
      </c>
      <c r="D713" s="68" t="s">
        <v>20</v>
      </c>
      <c r="E713" s="51" t="s">
        <v>20</v>
      </c>
      <c r="F713" s="70"/>
    </row>
    <row r="714">
      <c r="A714" s="37" t="s">
        <v>1808</v>
      </c>
      <c r="C714" s="16" t="s">
        <v>1809</v>
      </c>
      <c r="D714" s="68" t="s">
        <v>18</v>
      </c>
      <c r="E714" s="70"/>
      <c r="F714" s="70"/>
    </row>
    <row r="715">
      <c r="A715" s="37" t="s">
        <v>1810</v>
      </c>
      <c r="C715" s="16" t="s">
        <v>1811</v>
      </c>
      <c r="D715" s="68" t="s">
        <v>18</v>
      </c>
      <c r="E715" s="70"/>
      <c r="F715" s="70"/>
    </row>
    <row r="716">
      <c r="A716" s="37" t="s">
        <v>1812</v>
      </c>
      <c r="C716" s="16" t="s">
        <v>1813</v>
      </c>
      <c r="D716" s="68" t="s">
        <v>18</v>
      </c>
      <c r="E716" s="70"/>
      <c r="F716" s="70"/>
    </row>
    <row r="717">
      <c r="A717" s="37" t="s">
        <v>206</v>
      </c>
      <c r="C717" s="16" t="s">
        <v>207</v>
      </c>
      <c r="D717" s="68" t="s">
        <v>20</v>
      </c>
      <c r="E717" s="51" t="s">
        <v>20</v>
      </c>
      <c r="F717" s="51" t="s">
        <v>1814</v>
      </c>
    </row>
    <row r="718">
      <c r="A718" s="37" t="s">
        <v>1815</v>
      </c>
      <c r="B718" s="71" t="s">
        <v>1816</v>
      </c>
      <c r="C718" s="16" t="s">
        <v>1817</v>
      </c>
      <c r="D718" s="68" t="s">
        <v>18</v>
      </c>
      <c r="E718" s="70"/>
      <c r="F718" s="70"/>
    </row>
    <row r="719">
      <c r="A719" s="37" t="s">
        <v>1818</v>
      </c>
      <c r="C719" s="16" t="s">
        <v>1819</v>
      </c>
      <c r="D719" s="68" t="s">
        <v>341</v>
      </c>
      <c r="E719" s="70"/>
      <c r="F719" s="70"/>
    </row>
    <row r="720">
      <c r="A720" s="37" t="s">
        <v>1820</v>
      </c>
      <c r="B720" s="23" t="s">
        <v>1821</v>
      </c>
      <c r="C720" s="16" t="s">
        <v>1822</v>
      </c>
      <c r="D720" s="68" t="s">
        <v>18</v>
      </c>
      <c r="E720" s="70"/>
      <c r="F720" s="70"/>
    </row>
    <row r="721">
      <c r="A721" s="37" t="s">
        <v>1823</v>
      </c>
      <c r="C721" s="16" t="s">
        <v>1824</v>
      </c>
      <c r="D721" s="68" t="s">
        <v>18</v>
      </c>
      <c r="E721" s="70"/>
      <c r="F721" s="70"/>
    </row>
    <row r="722">
      <c r="A722" s="37" t="s">
        <v>208</v>
      </c>
      <c r="B722" s="71" t="s">
        <v>209</v>
      </c>
      <c r="C722" s="36"/>
      <c r="D722" s="68" t="s">
        <v>20</v>
      </c>
      <c r="E722" s="51" t="s">
        <v>20</v>
      </c>
      <c r="F722" s="70"/>
    </row>
    <row r="723">
      <c r="A723" s="37" t="s">
        <v>1825</v>
      </c>
      <c r="C723" s="16" t="s">
        <v>1826</v>
      </c>
      <c r="D723" s="68" t="s">
        <v>18</v>
      </c>
      <c r="E723" s="70"/>
      <c r="F723" s="70"/>
    </row>
    <row r="724">
      <c r="A724" s="37" t="s">
        <v>1827</v>
      </c>
      <c r="B724" s="71" t="s">
        <v>1828</v>
      </c>
      <c r="C724" s="16" t="s">
        <v>1829</v>
      </c>
      <c r="D724" s="68" t="s">
        <v>18</v>
      </c>
      <c r="E724" s="70"/>
      <c r="F724" s="70"/>
    </row>
    <row r="725">
      <c r="A725" s="37" t="s">
        <v>1830</v>
      </c>
      <c r="C725" s="16" t="s">
        <v>1831</v>
      </c>
      <c r="D725" s="68" t="s">
        <v>18</v>
      </c>
      <c r="E725" s="70"/>
      <c r="F725" s="70"/>
    </row>
    <row r="726">
      <c r="A726" s="37" t="s">
        <v>1832</v>
      </c>
      <c r="C726" s="16" t="s">
        <v>1833</v>
      </c>
      <c r="D726" s="68" t="s">
        <v>18</v>
      </c>
      <c r="E726" s="70"/>
      <c r="F726" s="70"/>
    </row>
    <row r="727">
      <c r="A727" s="37" t="s">
        <v>1834</v>
      </c>
      <c r="C727" s="16" t="s">
        <v>1835</v>
      </c>
      <c r="D727" s="68" t="s">
        <v>18</v>
      </c>
      <c r="E727" s="70"/>
      <c r="F727" s="70"/>
    </row>
    <row r="728">
      <c r="A728" s="37" t="s">
        <v>1836</v>
      </c>
      <c r="B728" s="71" t="s">
        <v>1837</v>
      </c>
      <c r="C728" s="16" t="s">
        <v>1838</v>
      </c>
      <c r="D728" s="68" t="s">
        <v>18</v>
      </c>
      <c r="E728" s="70"/>
      <c r="F728" s="70"/>
    </row>
    <row r="729">
      <c r="A729" s="37" t="s">
        <v>1839</v>
      </c>
      <c r="C729" s="16" t="s">
        <v>1840</v>
      </c>
      <c r="D729" s="68" t="s">
        <v>18</v>
      </c>
      <c r="E729" s="70"/>
      <c r="F729" s="70"/>
    </row>
    <row r="730">
      <c r="A730" s="37" t="s">
        <v>1841</v>
      </c>
      <c r="C730" s="16" t="s">
        <v>1842</v>
      </c>
      <c r="D730" s="68" t="s">
        <v>18</v>
      </c>
      <c r="E730" s="70"/>
      <c r="F730" s="70"/>
    </row>
    <row r="731">
      <c r="A731" s="37" t="s">
        <v>1843</v>
      </c>
      <c r="C731" s="16" t="s">
        <v>1844</v>
      </c>
      <c r="D731" s="68" t="s">
        <v>18</v>
      </c>
      <c r="E731" s="70"/>
      <c r="F731" s="70"/>
    </row>
    <row r="732">
      <c r="A732" s="37" t="s">
        <v>1845</v>
      </c>
      <c r="C732" s="16" t="s">
        <v>1846</v>
      </c>
      <c r="D732" s="68" t="s">
        <v>18</v>
      </c>
      <c r="E732" s="70"/>
      <c r="F732" s="70"/>
    </row>
    <row r="733">
      <c r="A733" s="37" t="s">
        <v>1847</v>
      </c>
      <c r="C733" s="16" t="s">
        <v>1848</v>
      </c>
      <c r="D733" s="68" t="s">
        <v>18</v>
      </c>
      <c r="E733" s="70"/>
      <c r="F733" s="70"/>
    </row>
    <row r="734">
      <c r="A734" s="37" t="s">
        <v>1849</v>
      </c>
      <c r="C734" s="16" t="s">
        <v>1850</v>
      </c>
      <c r="D734" s="68" t="s">
        <v>18</v>
      </c>
      <c r="E734" s="70"/>
      <c r="F734" s="70"/>
    </row>
    <row r="735">
      <c r="A735" s="37" t="s">
        <v>1851</v>
      </c>
      <c r="C735" s="16" t="s">
        <v>1852</v>
      </c>
      <c r="D735" s="68" t="s">
        <v>18</v>
      </c>
      <c r="E735" s="70"/>
      <c r="F735" s="70"/>
    </row>
    <row r="736">
      <c r="A736" s="37" t="s">
        <v>1853</v>
      </c>
      <c r="C736" s="16" t="s">
        <v>1854</v>
      </c>
      <c r="D736" s="68" t="s">
        <v>18</v>
      </c>
      <c r="E736" s="70"/>
      <c r="F736" s="70"/>
    </row>
    <row r="737">
      <c r="A737" s="37" t="s">
        <v>1855</v>
      </c>
      <c r="C737" s="16" t="s">
        <v>1856</v>
      </c>
      <c r="D737" s="68" t="s">
        <v>18</v>
      </c>
      <c r="E737" s="70"/>
      <c r="F737" s="70"/>
    </row>
    <row r="738">
      <c r="A738" s="37" t="s">
        <v>1857</v>
      </c>
      <c r="B738" s="71" t="s">
        <v>1858</v>
      </c>
      <c r="C738" s="16" t="s">
        <v>1859</v>
      </c>
      <c r="D738" s="68" t="s">
        <v>18</v>
      </c>
      <c r="E738" s="70"/>
      <c r="F738" s="70"/>
    </row>
    <row r="739">
      <c r="A739" s="37" t="s">
        <v>1860</v>
      </c>
      <c r="C739" s="16" t="s">
        <v>1861</v>
      </c>
      <c r="D739" s="68" t="s">
        <v>18</v>
      </c>
      <c r="E739" s="70"/>
      <c r="F739" s="70"/>
    </row>
    <row r="740">
      <c r="A740" s="37" t="s">
        <v>1862</v>
      </c>
      <c r="C740" s="16" t="s">
        <v>1863</v>
      </c>
      <c r="D740" s="68" t="s">
        <v>18</v>
      </c>
      <c r="E740" s="70"/>
      <c r="F740" s="70"/>
    </row>
    <row r="741">
      <c r="A741" s="37" t="s">
        <v>1864</v>
      </c>
      <c r="C741" s="16" t="s">
        <v>1865</v>
      </c>
      <c r="D741" s="68" t="s">
        <v>18</v>
      </c>
      <c r="E741" s="70"/>
      <c r="F741" s="70"/>
    </row>
    <row r="742">
      <c r="A742" s="37" t="s">
        <v>1866</v>
      </c>
      <c r="B742" s="71" t="s">
        <v>1867</v>
      </c>
      <c r="C742" s="16" t="s">
        <v>1868</v>
      </c>
      <c r="D742" s="68" t="s">
        <v>18</v>
      </c>
      <c r="E742" s="70"/>
      <c r="F742" s="70"/>
    </row>
    <row r="743">
      <c r="A743" s="37" t="s">
        <v>1869</v>
      </c>
      <c r="C743" s="16" t="s">
        <v>1870</v>
      </c>
      <c r="D743" s="68" t="s">
        <v>18</v>
      </c>
      <c r="E743" s="70"/>
      <c r="F743" s="70"/>
    </row>
    <row r="744">
      <c r="A744" s="37" t="s">
        <v>1871</v>
      </c>
      <c r="C744" s="16" t="s">
        <v>1872</v>
      </c>
      <c r="D744" s="68" t="s">
        <v>18</v>
      </c>
      <c r="E744" s="70"/>
      <c r="F744" s="70"/>
    </row>
    <row r="745">
      <c r="A745" s="37" t="s">
        <v>1873</v>
      </c>
      <c r="C745" s="16" t="s">
        <v>1874</v>
      </c>
      <c r="D745" s="68" t="s">
        <v>18</v>
      </c>
      <c r="E745" s="70"/>
      <c r="F745" s="70"/>
    </row>
    <row r="746">
      <c r="A746" s="37" t="s">
        <v>1875</v>
      </c>
      <c r="C746" s="16" t="s">
        <v>1876</v>
      </c>
      <c r="D746" s="68" t="s">
        <v>18</v>
      </c>
      <c r="E746" s="70"/>
      <c r="F746" s="70"/>
    </row>
    <row r="747">
      <c r="A747" s="37" t="s">
        <v>1877</v>
      </c>
      <c r="C747" s="16" t="s">
        <v>1878</v>
      </c>
      <c r="D747" s="68" t="s">
        <v>18</v>
      </c>
      <c r="E747" s="70"/>
      <c r="F747" s="70"/>
    </row>
    <row r="748">
      <c r="A748" s="37" t="s">
        <v>1879</v>
      </c>
      <c r="C748" s="16" t="s">
        <v>1880</v>
      </c>
      <c r="D748" s="68" t="s">
        <v>18</v>
      </c>
      <c r="E748" s="70"/>
      <c r="F748" s="70"/>
    </row>
    <row r="749">
      <c r="A749" s="37" t="s">
        <v>1881</v>
      </c>
      <c r="C749" s="16" t="s">
        <v>1882</v>
      </c>
      <c r="D749" s="68" t="s">
        <v>18</v>
      </c>
      <c r="E749" s="70"/>
      <c r="F749" s="70"/>
    </row>
    <row r="750">
      <c r="A750" s="90" t="s">
        <v>1883</v>
      </c>
      <c r="B750" s="91"/>
      <c r="C750" s="92" t="s">
        <v>1884</v>
      </c>
      <c r="D750" s="93" t="s">
        <v>18</v>
      </c>
      <c r="E750" s="94"/>
      <c r="F750" s="94"/>
    </row>
    <row r="751">
      <c r="A751" s="37" t="s">
        <v>1885</v>
      </c>
      <c r="C751" s="16" t="s">
        <v>1886</v>
      </c>
      <c r="D751" s="68" t="s">
        <v>18</v>
      </c>
      <c r="E751" s="70"/>
      <c r="F751" s="70"/>
    </row>
    <row r="752">
      <c r="A752" s="37" t="s">
        <v>1887</v>
      </c>
      <c r="C752" s="16" t="s">
        <v>1888</v>
      </c>
      <c r="D752" s="68" t="s">
        <v>18</v>
      </c>
      <c r="E752" s="70"/>
      <c r="F752" s="70"/>
    </row>
    <row r="753">
      <c r="A753" s="37" t="s">
        <v>1889</v>
      </c>
      <c r="C753" s="16" t="s">
        <v>1890</v>
      </c>
      <c r="D753" s="68" t="s">
        <v>18</v>
      </c>
      <c r="E753" s="70"/>
      <c r="F753" s="70"/>
    </row>
    <row r="754">
      <c r="A754" s="37" t="s">
        <v>1891</v>
      </c>
      <c r="C754" s="16" t="s">
        <v>1892</v>
      </c>
      <c r="D754" s="68" t="s">
        <v>18</v>
      </c>
      <c r="E754" s="70"/>
      <c r="F754" s="70"/>
    </row>
    <row r="755">
      <c r="A755" s="37" t="s">
        <v>1893</v>
      </c>
      <c r="C755" s="16" t="s">
        <v>1894</v>
      </c>
      <c r="D755" s="68" t="s">
        <v>18</v>
      </c>
      <c r="E755" s="70"/>
      <c r="F755" s="70"/>
    </row>
    <row r="756">
      <c r="A756" s="37" t="s">
        <v>1895</v>
      </c>
      <c r="C756" s="16" t="s">
        <v>1896</v>
      </c>
      <c r="D756" s="68" t="s">
        <v>18</v>
      </c>
      <c r="E756" s="70"/>
      <c r="F756" s="70"/>
    </row>
    <row r="757">
      <c r="A757" s="37" t="s">
        <v>1897</v>
      </c>
      <c r="C757" s="16" t="s">
        <v>1898</v>
      </c>
      <c r="D757" s="68" t="s">
        <v>18</v>
      </c>
      <c r="E757" s="70"/>
      <c r="F757" s="70"/>
    </row>
    <row r="758">
      <c r="A758" s="37" t="s">
        <v>1899</v>
      </c>
      <c r="C758" s="16" t="s">
        <v>1900</v>
      </c>
      <c r="D758" s="68" t="s">
        <v>18</v>
      </c>
      <c r="E758" s="70"/>
      <c r="F758" s="70"/>
    </row>
    <row r="759">
      <c r="A759" s="37" t="s">
        <v>1901</v>
      </c>
      <c r="C759" s="16" t="s">
        <v>1902</v>
      </c>
      <c r="D759" s="68" t="s">
        <v>18</v>
      </c>
      <c r="E759" s="70"/>
      <c r="F759" s="70"/>
    </row>
    <row r="760">
      <c r="A760" s="37" t="s">
        <v>1903</v>
      </c>
      <c r="C760" s="16" t="s">
        <v>1904</v>
      </c>
      <c r="D760" s="68" t="s">
        <v>18</v>
      </c>
      <c r="E760" s="70"/>
      <c r="F760" s="70"/>
    </row>
    <row r="761">
      <c r="A761" s="37" t="s">
        <v>1905</v>
      </c>
      <c r="C761" s="16" t="s">
        <v>1906</v>
      </c>
      <c r="D761" s="68" t="s">
        <v>18</v>
      </c>
      <c r="E761" s="70"/>
      <c r="F761" s="70"/>
    </row>
    <row r="762">
      <c r="A762" s="37" t="s">
        <v>1907</v>
      </c>
      <c r="C762" s="16" t="s">
        <v>1908</v>
      </c>
      <c r="D762" s="68" t="s">
        <v>18</v>
      </c>
      <c r="E762" s="70"/>
      <c r="F762" s="70"/>
    </row>
    <row r="763">
      <c r="A763" s="37" t="s">
        <v>1909</v>
      </c>
      <c r="C763" s="16" t="s">
        <v>1910</v>
      </c>
      <c r="D763" s="68" t="s">
        <v>18</v>
      </c>
      <c r="E763" s="70"/>
      <c r="F763" s="70"/>
    </row>
    <row r="764">
      <c r="A764" s="37" t="s">
        <v>1911</v>
      </c>
      <c r="C764" s="16" t="s">
        <v>1912</v>
      </c>
      <c r="D764" s="68" t="s">
        <v>18</v>
      </c>
      <c r="E764" s="70"/>
      <c r="F764" s="70"/>
    </row>
    <row r="765">
      <c r="A765" s="37" t="s">
        <v>1913</v>
      </c>
      <c r="B765" s="71" t="s">
        <v>1914</v>
      </c>
      <c r="C765" s="16" t="s">
        <v>1915</v>
      </c>
      <c r="D765" s="68" t="s">
        <v>18</v>
      </c>
      <c r="E765" s="70"/>
      <c r="F765" s="70"/>
    </row>
    <row r="766">
      <c r="A766" s="37" t="s">
        <v>1916</v>
      </c>
      <c r="C766" s="16" t="s">
        <v>1917</v>
      </c>
      <c r="D766" s="68" t="s">
        <v>18</v>
      </c>
      <c r="E766" s="70"/>
      <c r="F766" s="70"/>
    </row>
    <row r="767">
      <c r="A767" s="37" t="s">
        <v>1918</v>
      </c>
      <c r="C767" s="16" t="s">
        <v>1919</v>
      </c>
      <c r="D767" s="68" t="s">
        <v>18</v>
      </c>
      <c r="E767" s="70"/>
      <c r="F767" s="70"/>
    </row>
    <row r="768">
      <c r="A768" s="37" t="s">
        <v>316</v>
      </c>
      <c r="C768" s="16" t="s">
        <v>317</v>
      </c>
      <c r="D768" s="68" t="s">
        <v>20</v>
      </c>
      <c r="E768" s="51" t="s">
        <v>20</v>
      </c>
      <c r="F768" s="70"/>
    </row>
    <row r="769">
      <c r="A769" s="37" t="s">
        <v>212</v>
      </c>
      <c r="B769" s="71" t="s">
        <v>213</v>
      </c>
      <c r="C769" s="16" t="s">
        <v>214</v>
      </c>
      <c r="D769" s="68" t="s">
        <v>20</v>
      </c>
      <c r="E769" s="51" t="s">
        <v>20</v>
      </c>
      <c r="F769" s="70"/>
    </row>
    <row r="770">
      <c r="A770" s="37" t="s">
        <v>1920</v>
      </c>
      <c r="B770" s="71" t="s">
        <v>1921</v>
      </c>
      <c r="C770" s="16" t="s">
        <v>1922</v>
      </c>
      <c r="D770" s="68" t="s">
        <v>18</v>
      </c>
      <c r="E770" s="70"/>
      <c r="F770" s="70"/>
    </row>
    <row r="771">
      <c r="A771" s="37" t="s">
        <v>1923</v>
      </c>
      <c r="B771" s="71" t="s">
        <v>1924</v>
      </c>
      <c r="C771" s="16" t="s">
        <v>1925</v>
      </c>
      <c r="D771" s="68" t="s">
        <v>18</v>
      </c>
      <c r="E771" s="70"/>
      <c r="F771" s="70"/>
    </row>
    <row r="772">
      <c r="A772" s="37" t="s">
        <v>1926</v>
      </c>
      <c r="B772" s="71" t="s">
        <v>1927</v>
      </c>
      <c r="C772" s="36"/>
      <c r="D772" s="68" t="s">
        <v>18</v>
      </c>
      <c r="E772" s="70"/>
      <c r="F772" s="70"/>
    </row>
    <row r="773">
      <c r="A773" s="37" t="s">
        <v>1928</v>
      </c>
      <c r="C773" s="16" t="s">
        <v>1929</v>
      </c>
      <c r="D773" s="68" t="s">
        <v>18</v>
      </c>
      <c r="E773" s="70"/>
      <c r="F773" s="70"/>
    </row>
    <row r="774">
      <c r="A774" s="37" t="s">
        <v>1930</v>
      </c>
      <c r="C774" s="16" t="s">
        <v>1931</v>
      </c>
      <c r="D774" s="68" t="s">
        <v>18</v>
      </c>
      <c r="E774" s="70"/>
      <c r="F774" s="70"/>
    </row>
    <row r="775">
      <c r="A775" s="37" t="s">
        <v>1932</v>
      </c>
      <c r="C775" s="16" t="s">
        <v>1933</v>
      </c>
      <c r="D775" s="68" t="s">
        <v>18</v>
      </c>
      <c r="E775" s="70"/>
      <c r="F775" s="70"/>
    </row>
    <row r="776">
      <c r="A776" s="37" t="s">
        <v>1934</v>
      </c>
      <c r="C776" s="16" t="s">
        <v>1935</v>
      </c>
      <c r="D776" s="68" t="s">
        <v>18</v>
      </c>
      <c r="E776" s="70"/>
      <c r="F776" s="70"/>
    </row>
    <row r="777">
      <c r="A777" s="37" t="s">
        <v>1936</v>
      </c>
      <c r="C777" s="16" t="s">
        <v>1937</v>
      </c>
      <c r="D777" s="68" t="s">
        <v>18</v>
      </c>
      <c r="E777" s="70"/>
      <c r="F777" s="70"/>
    </row>
    <row r="778">
      <c r="A778" s="37" t="s">
        <v>1938</v>
      </c>
      <c r="C778" s="16" t="s">
        <v>1939</v>
      </c>
      <c r="D778" s="68" t="s">
        <v>18</v>
      </c>
      <c r="E778" s="70"/>
      <c r="F778" s="70"/>
    </row>
    <row r="779">
      <c r="A779" s="37" t="s">
        <v>1940</v>
      </c>
      <c r="C779" s="16" t="s">
        <v>1941</v>
      </c>
      <c r="D779" s="68" t="s">
        <v>18</v>
      </c>
      <c r="E779" s="70"/>
      <c r="F779" s="70"/>
    </row>
    <row r="780">
      <c r="A780" s="37" t="s">
        <v>1942</v>
      </c>
      <c r="B780" s="71" t="s">
        <v>1943</v>
      </c>
      <c r="C780" s="16" t="s">
        <v>1944</v>
      </c>
      <c r="D780" s="68" t="s">
        <v>18</v>
      </c>
      <c r="E780" s="70"/>
      <c r="F780" s="70"/>
    </row>
    <row r="781">
      <c r="A781" s="37" t="s">
        <v>1945</v>
      </c>
      <c r="B781" s="71" t="s">
        <v>1946</v>
      </c>
      <c r="C781" s="16" t="s">
        <v>1947</v>
      </c>
      <c r="D781" s="68" t="s">
        <v>18</v>
      </c>
      <c r="E781" s="70"/>
      <c r="F781" s="70"/>
    </row>
    <row r="782">
      <c r="A782" s="37" t="s">
        <v>1948</v>
      </c>
      <c r="B782" s="71" t="s">
        <v>1949</v>
      </c>
      <c r="C782" s="16" t="s">
        <v>1950</v>
      </c>
      <c r="D782" s="68" t="s">
        <v>20</v>
      </c>
      <c r="E782" s="51" t="s">
        <v>415</v>
      </c>
      <c r="F782" s="70"/>
    </row>
    <row r="783">
      <c r="A783" s="37" t="s">
        <v>215</v>
      </c>
      <c r="B783" s="23" t="s">
        <v>216</v>
      </c>
      <c r="C783" s="36"/>
      <c r="D783" s="68" t="s">
        <v>20</v>
      </c>
      <c r="E783" s="51" t="s">
        <v>415</v>
      </c>
      <c r="F783" s="51" t="s">
        <v>1951</v>
      </c>
    </row>
    <row r="784">
      <c r="A784" s="37" t="s">
        <v>217</v>
      </c>
      <c r="B784" s="71" t="s">
        <v>218</v>
      </c>
      <c r="C784" s="36"/>
      <c r="D784" s="68" t="s">
        <v>20</v>
      </c>
      <c r="E784" s="51" t="s">
        <v>20</v>
      </c>
      <c r="F784" s="70"/>
    </row>
    <row r="785">
      <c r="A785" s="37" t="s">
        <v>1952</v>
      </c>
      <c r="B785" s="71" t="s">
        <v>1953</v>
      </c>
      <c r="C785" s="36"/>
      <c r="D785" s="68" t="s">
        <v>18</v>
      </c>
      <c r="E785" s="70"/>
      <c r="F785" s="70"/>
    </row>
    <row r="786">
      <c r="A786" s="37" t="s">
        <v>1954</v>
      </c>
      <c r="C786" s="16" t="s">
        <v>1955</v>
      </c>
      <c r="D786" s="68" t="s">
        <v>18</v>
      </c>
      <c r="E786" s="70"/>
      <c r="F786" s="70"/>
    </row>
    <row r="787">
      <c r="A787" s="37" t="s">
        <v>1956</v>
      </c>
      <c r="C787" s="16" t="s">
        <v>1957</v>
      </c>
      <c r="D787" s="68" t="s">
        <v>18</v>
      </c>
      <c r="E787" s="70"/>
      <c r="F787" s="70"/>
    </row>
    <row r="788">
      <c r="A788" s="37" t="s">
        <v>1958</v>
      </c>
      <c r="B788" s="71" t="s">
        <v>1959</v>
      </c>
      <c r="C788" s="16" t="s">
        <v>1960</v>
      </c>
      <c r="D788" s="68" t="s">
        <v>18</v>
      </c>
      <c r="E788" s="70"/>
      <c r="F788" s="70"/>
    </row>
    <row r="789">
      <c r="A789" s="37" t="s">
        <v>1961</v>
      </c>
      <c r="C789" s="16" t="s">
        <v>1962</v>
      </c>
      <c r="D789" s="68" t="s">
        <v>18</v>
      </c>
      <c r="E789" s="70"/>
      <c r="F789" s="70"/>
    </row>
    <row r="790">
      <c r="A790" s="37" t="s">
        <v>1963</v>
      </c>
      <c r="B790" s="71" t="s">
        <v>1964</v>
      </c>
      <c r="C790" s="16" t="s">
        <v>1965</v>
      </c>
      <c r="D790" s="68" t="s">
        <v>18</v>
      </c>
      <c r="E790" s="70"/>
      <c r="F790" s="70"/>
    </row>
    <row r="791">
      <c r="A791" s="37" t="s">
        <v>1966</v>
      </c>
      <c r="C791" s="16" t="s">
        <v>1967</v>
      </c>
      <c r="D791" s="68" t="s">
        <v>18</v>
      </c>
      <c r="E791" s="70"/>
      <c r="F791" s="70"/>
    </row>
    <row r="792">
      <c r="A792" s="37" t="s">
        <v>1968</v>
      </c>
      <c r="C792" s="16" t="s">
        <v>1969</v>
      </c>
      <c r="D792" s="68" t="s">
        <v>18</v>
      </c>
      <c r="E792" s="70"/>
      <c r="F792" s="70"/>
    </row>
    <row r="793">
      <c r="A793" s="37" t="s">
        <v>1970</v>
      </c>
      <c r="B793" s="71" t="s">
        <v>1971</v>
      </c>
      <c r="C793" s="16" t="s">
        <v>1972</v>
      </c>
      <c r="D793" s="68" t="s">
        <v>18</v>
      </c>
      <c r="E793" s="70"/>
      <c r="F793" s="70"/>
    </row>
    <row r="794">
      <c r="A794" s="37" t="s">
        <v>1973</v>
      </c>
      <c r="C794" s="16" t="s">
        <v>1974</v>
      </c>
      <c r="D794" s="68" t="s">
        <v>18</v>
      </c>
      <c r="E794" s="70"/>
      <c r="F794" s="70"/>
    </row>
    <row r="795">
      <c r="A795" s="37" t="s">
        <v>1975</v>
      </c>
      <c r="B795" s="71" t="s">
        <v>1976</v>
      </c>
      <c r="C795" s="16" t="s">
        <v>1977</v>
      </c>
      <c r="D795" s="68" t="s">
        <v>18</v>
      </c>
      <c r="E795" s="70"/>
      <c r="F795" s="70"/>
    </row>
    <row r="796">
      <c r="A796" s="37" t="s">
        <v>1978</v>
      </c>
      <c r="B796" s="71" t="s">
        <v>1979</v>
      </c>
      <c r="C796" s="36"/>
      <c r="D796" s="68" t="s">
        <v>20</v>
      </c>
      <c r="E796" s="51" t="s">
        <v>415</v>
      </c>
      <c r="F796" s="70"/>
    </row>
    <row r="797">
      <c r="A797" s="37" t="s">
        <v>1980</v>
      </c>
      <c r="C797" s="16" t="s">
        <v>1981</v>
      </c>
      <c r="D797" s="68" t="s">
        <v>18</v>
      </c>
      <c r="E797" s="70"/>
      <c r="F797" s="70"/>
    </row>
    <row r="798">
      <c r="A798" s="37" t="s">
        <v>1982</v>
      </c>
      <c r="C798" s="16" t="s">
        <v>1983</v>
      </c>
      <c r="D798" s="68" t="s">
        <v>18</v>
      </c>
      <c r="E798" s="70"/>
      <c r="F798" s="70"/>
    </row>
    <row r="799">
      <c r="A799" s="37" t="s">
        <v>1984</v>
      </c>
      <c r="C799" s="16" t="s">
        <v>1985</v>
      </c>
      <c r="D799" s="68" t="s">
        <v>18</v>
      </c>
      <c r="E799" s="70"/>
      <c r="F799" s="70"/>
    </row>
    <row r="800">
      <c r="A800" s="90" t="s">
        <v>1986</v>
      </c>
      <c r="B800" s="91"/>
      <c r="C800" s="92" t="s">
        <v>1987</v>
      </c>
      <c r="D800" s="93" t="s">
        <v>18</v>
      </c>
      <c r="E800" s="94"/>
      <c r="F800" s="94"/>
    </row>
    <row r="801">
      <c r="A801" s="37" t="s">
        <v>1988</v>
      </c>
      <c r="C801" s="16" t="s">
        <v>1989</v>
      </c>
      <c r="D801" s="68" t="s">
        <v>18</v>
      </c>
      <c r="E801" s="70"/>
      <c r="F801" s="70"/>
    </row>
    <row r="802">
      <c r="A802" s="37" t="s">
        <v>1990</v>
      </c>
      <c r="C802" s="16" t="s">
        <v>1991</v>
      </c>
      <c r="D802" s="68" t="s">
        <v>18</v>
      </c>
      <c r="E802" s="70"/>
      <c r="F802" s="70"/>
    </row>
    <row r="803">
      <c r="A803" s="37" t="s">
        <v>1992</v>
      </c>
      <c r="C803" s="16" t="s">
        <v>1993</v>
      </c>
      <c r="D803" s="68" t="s">
        <v>18</v>
      </c>
      <c r="E803" s="70"/>
      <c r="F803" s="70"/>
    </row>
    <row r="804">
      <c r="A804" s="37" t="s">
        <v>1994</v>
      </c>
      <c r="C804" s="16" t="s">
        <v>1995</v>
      </c>
      <c r="D804" s="68" t="s">
        <v>18</v>
      </c>
      <c r="E804" s="70"/>
      <c r="F804" s="70"/>
    </row>
    <row r="805">
      <c r="A805" s="37" t="s">
        <v>1996</v>
      </c>
      <c r="C805" s="16" t="s">
        <v>1997</v>
      </c>
      <c r="D805" s="68" t="s">
        <v>18</v>
      </c>
      <c r="E805" s="70"/>
      <c r="F805" s="70"/>
    </row>
    <row r="806">
      <c r="A806" s="37" t="s">
        <v>1998</v>
      </c>
      <c r="C806" s="16" t="s">
        <v>1999</v>
      </c>
      <c r="D806" s="68" t="s">
        <v>18</v>
      </c>
      <c r="E806" s="70"/>
      <c r="F806" s="70"/>
    </row>
    <row r="807">
      <c r="A807" s="37" t="s">
        <v>2000</v>
      </c>
      <c r="B807" s="71" t="s">
        <v>2001</v>
      </c>
      <c r="C807" s="36"/>
      <c r="D807" s="68" t="s">
        <v>20</v>
      </c>
      <c r="E807" s="51" t="s">
        <v>18</v>
      </c>
      <c r="F807" s="70"/>
    </row>
    <row r="808">
      <c r="A808" s="37" t="s">
        <v>2002</v>
      </c>
      <c r="C808" s="16" t="s">
        <v>2003</v>
      </c>
      <c r="D808" s="68" t="s">
        <v>18</v>
      </c>
      <c r="E808" s="70"/>
      <c r="F808" s="70"/>
    </row>
    <row r="809">
      <c r="A809" s="37" t="s">
        <v>2004</v>
      </c>
      <c r="B809" s="71" t="s">
        <v>2005</v>
      </c>
      <c r="C809" s="16" t="s">
        <v>2006</v>
      </c>
      <c r="D809" s="68" t="s">
        <v>18</v>
      </c>
      <c r="E809" s="70"/>
      <c r="F809" s="70"/>
    </row>
    <row r="810">
      <c r="A810" s="37" t="s">
        <v>2007</v>
      </c>
      <c r="C810" s="16" t="s">
        <v>2008</v>
      </c>
      <c r="D810" s="68" t="s">
        <v>18</v>
      </c>
      <c r="E810" s="70"/>
      <c r="F810" s="70"/>
    </row>
    <row r="811">
      <c r="A811" s="37" t="s">
        <v>2009</v>
      </c>
      <c r="C811" s="16" t="s">
        <v>2010</v>
      </c>
      <c r="D811" s="68" t="s">
        <v>18</v>
      </c>
      <c r="E811" s="70"/>
      <c r="F811" s="70"/>
    </row>
    <row r="812">
      <c r="A812" s="37" t="s">
        <v>2011</v>
      </c>
      <c r="C812" s="16" t="s">
        <v>2012</v>
      </c>
      <c r="D812" s="68" t="s">
        <v>18</v>
      </c>
      <c r="E812" s="70"/>
      <c r="F812" s="70"/>
    </row>
    <row r="813">
      <c r="A813" s="37" t="s">
        <v>2013</v>
      </c>
      <c r="C813" s="16" t="s">
        <v>2014</v>
      </c>
      <c r="D813" s="68" t="s">
        <v>18</v>
      </c>
      <c r="E813" s="70"/>
      <c r="F813" s="70"/>
    </row>
    <row r="814">
      <c r="A814" s="37" t="s">
        <v>2015</v>
      </c>
      <c r="C814" s="16" t="s">
        <v>2016</v>
      </c>
      <c r="D814" s="68" t="s">
        <v>18</v>
      </c>
      <c r="E814" s="70"/>
      <c r="F814" s="70"/>
    </row>
    <row r="815">
      <c r="A815" s="37" t="s">
        <v>2017</v>
      </c>
      <c r="C815" s="16" t="s">
        <v>2018</v>
      </c>
      <c r="D815" s="68" t="s">
        <v>18</v>
      </c>
      <c r="E815" s="70"/>
      <c r="F815" s="70"/>
    </row>
    <row r="816">
      <c r="A816" s="37" t="s">
        <v>2019</v>
      </c>
      <c r="B816" s="71" t="s">
        <v>2020</v>
      </c>
      <c r="C816" s="16" t="s">
        <v>2021</v>
      </c>
      <c r="D816" s="68" t="s">
        <v>18</v>
      </c>
      <c r="E816" s="70"/>
      <c r="F816" s="70"/>
    </row>
    <row r="817">
      <c r="A817" s="37" t="s">
        <v>2022</v>
      </c>
      <c r="B817" s="71" t="s">
        <v>2023</v>
      </c>
      <c r="C817" s="16" t="s">
        <v>2024</v>
      </c>
      <c r="D817" s="68" t="s">
        <v>18</v>
      </c>
      <c r="E817" s="70"/>
      <c r="F817" s="70"/>
    </row>
    <row r="818">
      <c r="A818" s="37" t="s">
        <v>2025</v>
      </c>
      <c r="C818" s="16" t="s">
        <v>2026</v>
      </c>
      <c r="D818" s="68" t="s">
        <v>18</v>
      </c>
      <c r="E818" s="70"/>
      <c r="F818" s="70"/>
    </row>
    <row r="819">
      <c r="A819" s="37" t="s">
        <v>2027</v>
      </c>
      <c r="C819" s="16" t="s">
        <v>2028</v>
      </c>
      <c r="D819" s="68" t="s">
        <v>20</v>
      </c>
      <c r="E819" s="51" t="s">
        <v>20</v>
      </c>
      <c r="F819" s="70"/>
    </row>
    <row r="820">
      <c r="A820" s="37" t="s">
        <v>2029</v>
      </c>
      <c r="B820" s="71" t="s">
        <v>2030</v>
      </c>
      <c r="C820" s="16" t="s">
        <v>2031</v>
      </c>
      <c r="D820" s="68" t="s">
        <v>18</v>
      </c>
      <c r="E820" s="70"/>
      <c r="F820" s="70"/>
    </row>
    <row r="821">
      <c r="A821" s="37" t="s">
        <v>2032</v>
      </c>
      <c r="C821" s="16" t="s">
        <v>2033</v>
      </c>
      <c r="D821" s="68" t="s">
        <v>18</v>
      </c>
      <c r="E821" s="70"/>
      <c r="F821" s="70"/>
    </row>
    <row r="822">
      <c r="A822" s="37" t="s">
        <v>2034</v>
      </c>
      <c r="C822" s="16" t="s">
        <v>2035</v>
      </c>
      <c r="D822" s="68" t="s">
        <v>18</v>
      </c>
      <c r="E822" s="70"/>
      <c r="F822" s="70"/>
    </row>
    <row r="823">
      <c r="A823" s="37" t="s">
        <v>2036</v>
      </c>
      <c r="B823" s="71" t="s">
        <v>2037</v>
      </c>
      <c r="C823" s="16" t="s">
        <v>2038</v>
      </c>
      <c r="D823" s="68" t="s">
        <v>18</v>
      </c>
      <c r="E823" s="70"/>
      <c r="F823" s="70"/>
    </row>
    <row r="824">
      <c r="A824" s="37" t="s">
        <v>2039</v>
      </c>
      <c r="B824" s="71" t="s">
        <v>2040</v>
      </c>
      <c r="C824" s="16" t="s">
        <v>2041</v>
      </c>
      <c r="D824" s="68" t="s">
        <v>18</v>
      </c>
      <c r="E824" s="70"/>
      <c r="F824" s="70"/>
    </row>
    <row r="825">
      <c r="A825" s="37" t="s">
        <v>2042</v>
      </c>
      <c r="C825" s="16" t="s">
        <v>2043</v>
      </c>
      <c r="D825" s="68" t="s">
        <v>18</v>
      </c>
      <c r="E825" s="70"/>
      <c r="F825" s="70"/>
    </row>
    <row r="826">
      <c r="A826" s="37" t="s">
        <v>2044</v>
      </c>
      <c r="C826" s="16" t="s">
        <v>2045</v>
      </c>
      <c r="D826" s="68" t="s">
        <v>18</v>
      </c>
      <c r="E826" s="70"/>
      <c r="F826" s="70"/>
    </row>
    <row r="827">
      <c r="A827" s="37" t="s">
        <v>2046</v>
      </c>
      <c r="C827" s="16" t="s">
        <v>2047</v>
      </c>
      <c r="D827" s="68" t="s">
        <v>18</v>
      </c>
      <c r="E827" s="70"/>
      <c r="F827" s="70"/>
    </row>
    <row r="828">
      <c r="A828" s="37" t="s">
        <v>2048</v>
      </c>
      <c r="C828" s="16" t="s">
        <v>2049</v>
      </c>
      <c r="D828" s="68" t="s">
        <v>18</v>
      </c>
      <c r="E828" s="70"/>
      <c r="F828" s="70"/>
    </row>
    <row r="829">
      <c r="A829" s="37" t="s">
        <v>2050</v>
      </c>
      <c r="C829" s="16" t="s">
        <v>2051</v>
      </c>
      <c r="D829" s="68" t="s">
        <v>18</v>
      </c>
      <c r="E829" s="70"/>
      <c r="F829" s="70"/>
    </row>
    <row r="830">
      <c r="A830" s="37" t="s">
        <v>2052</v>
      </c>
      <c r="C830" s="16" t="s">
        <v>2053</v>
      </c>
      <c r="D830" s="68" t="s">
        <v>18</v>
      </c>
      <c r="E830" s="70"/>
      <c r="F830" s="70"/>
    </row>
    <row r="831">
      <c r="A831" s="37" t="s">
        <v>2054</v>
      </c>
      <c r="C831" s="16" t="s">
        <v>2055</v>
      </c>
      <c r="D831" s="68" t="s">
        <v>18</v>
      </c>
      <c r="E831" s="70"/>
      <c r="F831" s="70"/>
    </row>
    <row r="832">
      <c r="A832" s="37" t="s">
        <v>2056</v>
      </c>
      <c r="C832" s="16" t="s">
        <v>2057</v>
      </c>
      <c r="D832" s="68" t="s">
        <v>18</v>
      </c>
      <c r="E832" s="70"/>
      <c r="F832" s="70"/>
    </row>
    <row r="833">
      <c r="A833" s="37" t="s">
        <v>2058</v>
      </c>
      <c r="C833" s="16" t="s">
        <v>2059</v>
      </c>
      <c r="D833" s="68" t="s">
        <v>18</v>
      </c>
      <c r="E833" s="70"/>
      <c r="F833" s="70"/>
    </row>
    <row r="834">
      <c r="A834" s="37" t="s">
        <v>2060</v>
      </c>
      <c r="B834" s="71" t="s">
        <v>2061</v>
      </c>
      <c r="C834" s="16" t="s">
        <v>2062</v>
      </c>
      <c r="D834" s="68" t="s">
        <v>18</v>
      </c>
      <c r="E834" s="70"/>
      <c r="F834" s="70"/>
    </row>
    <row r="835">
      <c r="A835" s="37" t="s">
        <v>2063</v>
      </c>
      <c r="C835" s="16" t="s">
        <v>2064</v>
      </c>
      <c r="D835" s="68" t="s">
        <v>18</v>
      </c>
      <c r="E835" s="70"/>
      <c r="F835" s="70"/>
    </row>
    <row r="836">
      <c r="A836" s="37" t="s">
        <v>229</v>
      </c>
      <c r="C836" s="16" t="s">
        <v>230</v>
      </c>
      <c r="D836" s="68" t="s">
        <v>20</v>
      </c>
      <c r="E836" s="51" t="s">
        <v>20</v>
      </c>
      <c r="F836" s="70"/>
    </row>
    <row r="837">
      <c r="A837" s="37" t="s">
        <v>2065</v>
      </c>
      <c r="B837" s="71" t="s">
        <v>2066</v>
      </c>
      <c r="C837" s="36"/>
      <c r="D837" s="68" t="s">
        <v>18</v>
      </c>
      <c r="E837" s="70"/>
      <c r="F837" s="70"/>
    </row>
    <row r="838">
      <c r="A838" s="37" t="s">
        <v>2067</v>
      </c>
      <c r="C838" s="16" t="s">
        <v>2068</v>
      </c>
      <c r="D838" s="68" t="s">
        <v>18</v>
      </c>
      <c r="E838" s="70"/>
      <c r="F838" s="70"/>
    </row>
    <row r="839">
      <c r="A839" s="37" t="s">
        <v>2069</v>
      </c>
      <c r="C839" s="16" t="s">
        <v>2070</v>
      </c>
      <c r="D839" s="68" t="s">
        <v>18</v>
      </c>
      <c r="E839" s="70"/>
      <c r="F839" s="70"/>
    </row>
    <row r="840">
      <c r="A840" s="37" t="s">
        <v>2071</v>
      </c>
      <c r="C840" s="16" t="s">
        <v>2072</v>
      </c>
      <c r="D840" s="68" t="s">
        <v>18</v>
      </c>
      <c r="E840" s="70"/>
      <c r="F840" s="70"/>
    </row>
    <row r="841">
      <c r="A841" s="37" t="s">
        <v>2073</v>
      </c>
      <c r="C841" s="16" t="s">
        <v>2074</v>
      </c>
      <c r="D841" s="68" t="s">
        <v>18</v>
      </c>
      <c r="E841" s="70"/>
      <c r="F841" s="70"/>
    </row>
    <row r="842">
      <c r="A842" s="37" t="s">
        <v>2075</v>
      </c>
      <c r="B842" s="71" t="s">
        <v>2076</v>
      </c>
      <c r="C842" s="16" t="s">
        <v>2077</v>
      </c>
      <c r="D842" s="68" t="s">
        <v>18</v>
      </c>
      <c r="E842" s="70"/>
      <c r="F842" s="70"/>
    </row>
    <row r="843">
      <c r="A843" s="37" t="s">
        <v>318</v>
      </c>
      <c r="C843" s="16" t="s">
        <v>319</v>
      </c>
      <c r="D843" s="68" t="s">
        <v>20</v>
      </c>
      <c r="E843" s="51" t="s">
        <v>20</v>
      </c>
      <c r="F843" s="70"/>
    </row>
    <row r="844">
      <c r="A844" s="37" t="s">
        <v>2078</v>
      </c>
      <c r="B844" s="71" t="s">
        <v>2079</v>
      </c>
      <c r="C844" s="16" t="s">
        <v>2080</v>
      </c>
      <c r="D844" s="68" t="s">
        <v>18</v>
      </c>
      <c r="E844" s="70"/>
      <c r="F844" s="70"/>
    </row>
    <row r="845">
      <c r="A845" s="37" t="s">
        <v>2081</v>
      </c>
      <c r="B845" s="71" t="s">
        <v>2082</v>
      </c>
      <c r="C845" s="16" t="s">
        <v>2083</v>
      </c>
      <c r="D845" s="68" t="s">
        <v>18</v>
      </c>
      <c r="E845" s="70"/>
      <c r="F845" s="70"/>
    </row>
    <row r="846">
      <c r="A846" s="37" t="s">
        <v>2084</v>
      </c>
      <c r="C846" s="16" t="s">
        <v>2085</v>
      </c>
      <c r="D846" s="68" t="s">
        <v>18</v>
      </c>
      <c r="E846" s="70"/>
      <c r="F846" s="70"/>
    </row>
    <row r="847">
      <c r="A847" s="37" t="s">
        <v>2086</v>
      </c>
      <c r="C847" s="16" t="s">
        <v>2087</v>
      </c>
      <c r="D847" s="68" t="s">
        <v>18</v>
      </c>
      <c r="E847" s="70"/>
      <c r="F847" s="70"/>
    </row>
    <row r="848">
      <c r="A848" s="37" t="s">
        <v>233</v>
      </c>
      <c r="C848" s="16" t="s">
        <v>234</v>
      </c>
      <c r="D848" s="68" t="s">
        <v>20</v>
      </c>
      <c r="E848" s="51" t="s">
        <v>20</v>
      </c>
      <c r="F848" s="70"/>
    </row>
    <row r="849">
      <c r="A849" s="37" t="s">
        <v>236</v>
      </c>
      <c r="C849" s="16" t="s">
        <v>237</v>
      </c>
      <c r="D849" s="68" t="s">
        <v>20</v>
      </c>
      <c r="E849" s="51" t="s">
        <v>20</v>
      </c>
      <c r="F849" s="70"/>
    </row>
    <row r="850">
      <c r="A850" s="100" t="s">
        <v>2088</v>
      </c>
      <c r="B850" s="101"/>
      <c r="C850" s="102" t="s">
        <v>2089</v>
      </c>
      <c r="D850" s="103" t="s">
        <v>18</v>
      </c>
      <c r="E850" s="104"/>
      <c r="F850" s="104"/>
    </row>
    <row r="851">
      <c r="A851" s="37" t="s">
        <v>2090</v>
      </c>
      <c r="C851" s="16" t="s">
        <v>2091</v>
      </c>
      <c r="D851" s="68" t="s">
        <v>18</v>
      </c>
      <c r="E851" s="70"/>
      <c r="F851" s="70"/>
    </row>
    <row r="852">
      <c r="A852" s="37" t="s">
        <v>2092</v>
      </c>
      <c r="C852" s="16" t="s">
        <v>2093</v>
      </c>
      <c r="D852" s="68" t="s">
        <v>18</v>
      </c>
      <c r="E852" s="70"/>
      <c r="F852" s="70"/>
    </row>
    <row r="853">
      <c r="A853" s="37" t="s">
        <v>2094</v>
      </c>
      <c r="C853" s="16" t="s">
        <v>2095</v>
      </c>
      <c r="D853" s="68" t="s">
        <v>18</v>
      </c>
      <c r="E853" s="70"/>
      <c r="F853" s="70"/>
    </row>
    <row r="854">
      <c r="A854" s="37" t="s">
        <v>2096</v>
      </c>
      <c r="C854" s="16" t="s">
        <v>2097</v>
      </c>
      <c r="D854" s="68" t="s">
        <v>18</v>
      </c>
      <c r="E854" s="70"/>
      <c r="F854" s="70"/>
    </row>
    <row r="855">
      <c r="A855" s="37" t="s">
        <v>2098</v>
      </c>
      <c r="C855" s="16" t="s">
        <v>2099</v>
      </c>
      <c r="D855" s="68" t="s">
        <v>18</v>
      </c>
      <c r="E855" s="70"/>
      <c r="F855" s="70"/>
    </row>
    <row r="856">
      <c r="A856" s="37" t="s">
        <v>2100</v>
      </c>
      <c r="C856" s="16" t="s">
        <v>2101</v>
      </c>
      <c r="D856" s="68" t="s">
        <v>18</v>
      </c>
      <c r="E856" s="70"/>
      <c r="F856" s="70"/>
    </row>
    <row r="857">
      <c r="A857" s="37" t="s">
        <v>2102</v>
      </c>
      <c r="C857" s="16" t="s">
        <v>2103</v>
      </c>
      <c r="D857" s="68" t="s">
        <v>18</v>
      </c>
      <c r="E857" s="70"/>
      <c r="F857" s="70"/>
    </row>
    <row r="858">
      <c r="A858" s="37" t="s">
        <v>2104</v>
      </c>
      <c r="B858" s="71" t="s">
        <v>2105</v>
      </c>
      <c r="C858" s="16" t="s">
        <v>2106</v>
      </c>
      <c r="D858" s="68" t="s">
        <v>18</v>
      </c>
      <c r="E858" s="70"/>
      <c r="F858" s="70"/>
    </row>
    <row r="859">
      <c r="A859" s="37" t="s">
        <v>2107</v>
      </c>
      <c r="C859" s="16" t="s">
        <v>2108</v>
      </c>
      <c r="D859" s="68" t="s">
        <v>18</v>
      </c>
      <c r="E859" s="70"/>
      <c r="F859" s="70"/>
    </row>
    <row r="860">
      <c r="A860" s="37" t="s">
        <v>2109</v>
      </c>
      <c r="C860" s="16" t="s">
        <v>2110</v>
      </c>
      <c r="D860" s="68" t="s">
        <v>18</v>
      </c>
      <c r="E860" s="70"/>
      <c r="F860" s="70"/>
    </row>
    <row r="861">
      <c r="A861" s="37" t="s">
        <v>2111</v>
      </c>
      <c r="B861" s="71" t="s">
        <v>2112</v>
      </c>
      <c r="C861" s="16" t="s">
        <v>2113</v>
      </c>
      <c r="D861" s="68" t="s">
        <v>18</v>
      </c>
      <c r="E861" s="70"/>
      <c r="F861" s="70"/>
    </row>
    <row r="862">
      <c r="A862" s="37" t="s">
        <v>2114</v>
      </c>
      <c r="C862" s="16" t="s">
        <v>2115</v>
      </c>
      <c r="D862" s="68" t="s">
        <v>18</v>
      </c>
      <c r="E862" s="70"/>
      <c r="F862" s="70"/>
    </row>
    <row r="863">
      <c r="A863" s="37" t="s">
        <v>2116</v>
      </c>
      <c r="C863" s="16" t="s">
        <v>2117</v>
      </c>
      <c r="D863" s="68" t="s">
        <v>18</v>
      </c>
      <c r="E863" s="70"/>
      <c r="F863" s="70"/>
    </row>
    <row r="864">
      <c r="A864" s="37" t="s">
        <v>2118</v>
      </c>
      <c r="C864" s="16" t="s">
        <v>2119</v>
      </c>
      <c r="D864" s="68" t="s">
        <v>18</v>
      </c>
      <c r="E864" s="70"/>
      <c r="F864" s="70"/>
    </row>
    <row r="865">
      <c r="A865" s="37" t="s">
        <v>2120</v>
      </c>
      <c r="C865" s="16" t="s">
        <v>2121</v>
      </c>
      <c r="D865" s="68" t="s">
        <v>18</v>
      </c>
      <c r="E865" s="70"/>
      <c r="F865" s="70"/>
    </row>
    <row r="866">
      <c r="A866" s="37" t="s">
        <v>2122</v>
      </c>
      <c r="C866" s="16" t="s">
        <v>2123</v>
      </c>
      <c r="D866" s="68" t="s">
        <v>18</v>
      </c>
      <c r="E866" s="70"/>
      <c r="F866" s="70"/>
    </row>
    <row r="867">
      <c r="A867" s="37" t="s">
        <v>2124</v>
      </c>
      <c r="C867" s="16" t="s">
        <v>2125</v>
      </c>
      <c r="D867" s="68" t="s">
        <v>18</v>
      </c>
      <c r="E867" s="70"/>
      <c r="F867" s="70"/>
    </row>
    <row r="868">
      <c r="A868" s="37" t="s">
        <v>2126</v>
      </c>
      <c r="C868" s="16" t="s">
        <v>2127</v>
      </c>
      <c r="D868" s="68" t="s">
        <v>18</v>
      </c>
      <c r="E868" s="70"/>
      <c r="F868" s="70"/>
    </row>
    <row r="869">
      <c r="A869" s="37" t="s">
        <v>2128</v>
      </c>
      <c r="C869" s="16" t="s">
        <v>2129</v>
      </c>
      <c r="D869" s="68" t="s">
        <v>18</v>
      </c>
      <c r="E869" s="70"/>
      <c r="F869" s="70"/>
    </row>
    <row r="870">
      <c r="A870" s="37" t="s">
        <v>2130</v>
      </c>
      <c r="C870" s="16" t="s">
        <v>2131</v>
      </c>
      <c r="D870" s="68" t="s">
        <v>18</v>
      </c>
      <c r="E870" s="70"/>
      <c r="F870" s="70"/>
    </row>
    <row r="871">
      <c r="A871" s="37" t="s">
        <v>2132</v>
      </c>
      <c r="C871" s="16" t="s">
        <v>2133</v>
      </c>
      <c r="D871" s="68" t="s">
        <v>18</v>
      </c>
      <c r="E871" s="70"/>
      <c r="F871" s="70"/>
    </row>
    <row r="872">
      <c r="A872" s="37" t="s">
        <v>2134</v>
      </c>
      <c r="B872" s="71" t="s">
        <v>2135</v>
      </c>
      <c r="C872" s="16" t="s">
        <v>2136</v>
      </c>
      <c r="D872" s="68" t="s">
        <v>18</v>
      </c>
      <c r="E872" s="70"/>
      <c r="F872" s="70"/>
    </row>
    <row r="873">
      <c r="A873" s="37" t="s">
        <v>2137</v>
      </c>
      <c r="C873" s="16" t="s">
        <v>2138</v>
      </c>
      <c r="D873" s="68" t="s">
        <v>18</v>
      </c>
      <c r="E873" s="70"/>
      <c r="F873" s="70"/>
    </row>
    <row r="874">
      <c r="A874" s="37" t="s">
        <v>2139</v>
      </c>
      <c r="C874" s="16" t="s">
        <v>2140</v>
      </c>
      <c r="D874" s="68" t="s">
        <v>18</v>
      </c>
      <c r="E874" s="70"/>
      <c r="F874" s="70"/>
    </row>
    <row r="875">
      <c r="A875" s="37" t="s">
        <v>2141</v>
      </c>
      <c r="C875" s="16" t="s">
        <v>2142</v>
      </c>
      <c r="D875" s="68" t="s">
        <v>18</v>
      </c>
      <c r="E875" s="70"/>
      <c r="F875" s="70"/>
    </row>
    <row r="876">
      <c r="A876" s="37" t="s">
        <v>2143</v>
      </c>
      <c r="C876" s="16" t="s">
        <v>2144</v>
      </c>
      <c r="D876" s="68" t="s">
        <v>18</v>
      </c>
      <c r="E876" s="70"/>
      <c r="F876" s="70"/>
    </row>
    <row r="877">
      <c r="A877" s="37" t="s">
        <v>2145</v>
      </c>
      <c r="C877" s="16" t="s">
        <v>2146</v>
      </c>
      <c r="D877" s="68" t="s">
        <v>18</v>
      </c>
      <c r="E877" s="70"/>
      <c r="F877" s="70"/>
    </row>
    <row r="878">
      <c r="A878" s="37" t="s">
        <v>2147</v>
      </c>
      <c r="B878" s="71" t="s">
        <v>2148</v>
      </c>
      <c r="C878" s="16" t="s">
        <v>2149</v>
      </c>
      <c r="D878" s="68" t="s">
        <v>20</v>
      </c>
      <c r="E878" s="51" t="s">
        <v>415</v>
      </c>
      <c r="F878" s="70"/>
    </row>
    <row r="879">
      <c r="A879" s="37" t="s">
        <v>2150</v>
      </c>
      <c r="C879" s="16" t="s">
        <v>2151</v>
      </c>
      <c r="D879" s="68" t="s">
        <v>18</v>
      </c>
      <c r="E879" s="70"/>
      <c r="F879" s="70"/>
    </row>
    <row r="880">
      <c r="A880" s="37" t="s">
        <v>2152</v>
      </c>
      <c r="B880" s="71" t="s">
        <v>2153</v>
      </c>
      <c r="C880" s="36"/>
      <c r="D880" s="68" t="s">
        <v>18</v>
      </c>
      <c r="E880" s="70"/>
      <c r="F880" s="70"/>
    </row>
    <row r="881">
      <c r="A881" s="37" t="s">
        <v>2154</v>
      </c>
      <c r="C881" s="16" t="s">
        <v>2155</v>
      </c>
      <c r="D881" s="68" t="s">
        <v>18</v>
      </c>
      <c r="E881" s="70"/>
      <c r="F881" s="70"/>
    </row>
    <row r="882">
      <c r="A882" s="37" t="s">
        <v>239</v>
      </c>
      <c r="C882" s="16" t="s">
        <v>240</v>
      </c>
      <c r="D882" s="68" t="s">
        <v>20</v>
      </c>
      <c r="E882" s="51" t="s">
        <v>20</v>
      </c>
      <c r="F882" s="70"/>
    </row>
    <row r="883">
      <c r="A883" s="37" t="s">
        <v>241</v>
      </c>
      <c r="C883" s="36"/>
      <c r="D883" s="68" t="s">
        <v>20</v>
      </c>
      <c r="E883" s="51" t="s">
        <v>20</v>
      </c>
      <c r="F883" s="70"/>
    </row>
    <row r="884">
      <c r="A884" s="37" t="s">
        <v>2156</v>
      </c>
      <c r="C884" s="16" t="s">
        <v>2157</v>
      </c>
      <c r="D884" s="68" t="s">
        <v>18</v>
      </c>
      <c r="E884" s="70"/>
      <c r="F884" s="70"/>
    </row>
    <row r="885">
      <c r="A885" s="37" t="s">
        <v>2158</v>
      </c>
      <c r="B885" s="71" t="s">
        <v>2159</v>
      </c>
      <c r="C885" s="16" t="s">
        <v>2160</v>
      </c>
      <c r="D885" s="68" t="s">
        <v>18</v>
      </c>
      <c r="E885" s="70"/>
      <c r="F885" s="70"/>
    </row>
    <row r="886">
      <c r="A886" s="37" t="s">
        <v>2161</v>
      </c>
      <c r="C886" s="16" t="s">
        <v>2162</v>
      </c>
      <c r="D886" s="68" t="s">
        <v>18</v>
      </c>
      <c r="E886" s="70"/>
      <c r="F886" s="70"/>
    </row>
    <row r="887">
      <c r="A887" s="37" t="s">
        <v>2163</v>
      </c>
      <c r="C887" s="16" t="s">
        <v>2164</v>
      </c>
      <c r="D887" s="68" t="s">
        <v>18</v>
      </c>
      <c r="E887" s="70"/>
      <c r="F887" s="70"/>
    </row>
    <row r="888">
      <c r="A888" s="37" t="s">
        <v>320</v>
      </c>
      <c r="C888" s="16" t="s">
        <v>321</v>
      </c>
      <c r="D888" s="68" t="s">
        <v>20</v>
      </c>
      <c r="E888" s="51" t="s">
        <v>20</v>
      </c>
      <c r="F888" s="70"/>
    </row>
    <row r="889">
      <c r="A889" s="37" t="s">
        <v>2165</v>
      </c>
      <c r="B889" s="71" t="s">
        <v>2166</v>
      </c>
      <c r="C889" s="16" t="s">
        <v>2167</v>
      </c>
      <c r="D889" s="68" t="s">
        <v>18</v>
      </c>
      <c r="E889" s="70"/>
      <c r="F889" s="70"/>
    </row>
    <row r="890">
      <c r="A890" s="37" t="s">
        <v>2168</v>
      </c>
      <c r="B890" s="71" t="s">
        <v>2169</v>
      </c>
      <c r="C890" s="16" t="s">
        <v>2170</v>
      </c>
      <c r="D890" s="68" t="s">
        <v>18</v>
      </c>
      <c r="E890" s="70"/>
      <c r="F890" s="70"/>
    </row>
    <row r="891">
      <c r="A891" s="37" t="s">
        <v>2171</v>
      </c>
      <c r="B891" s="71" t="s">
        <v>2172</v>
      </c>
      <c r="C891" s="16" t="s">
        <v>2173</v>
      </c>
      <c r="D891" s="68" t="s">
        <v>18</v>
      </c>
      <c r="E891" s="70"/>
      <c r="F891" s="70"/>
    </row>
    <row r="892">
      <c r="A892" s="37" t="s">
        <v>243</v>
      </c>
      <c r="C892" s="16" t="s">
        <v>244</v>
      </c>
      <c r="D892" s="68" t="s">
        <v>20</v>
      </c>
      <c r="E892" s="51" t="s">
        <v>20</v>
      </c>
      <c r="F892" s="70"/>
    </row>
    <row r="893">
      <c r="A893" s="37" t="s">
        <v>322</v>
      </c>
      <c r="C893" s="16" t="s">
        <v>323</v>
      </c>
      <c r="D893" s="68" t="s">
        <v>20</v>
      </c>
      <c r="E893" s="51" t="s">
        <v>20</v>
      </c>
      <c r="F893" s="70"/>
    </row>
    <row r="894">
      <c r="A894" s="37" t="s">
        <v>2174</v>
      </c>
      <c r="C894" s="16" t="s">
        <v>2175</v>
      </c>
      <c r="D894" s="68" t="s">
        <v>18</v>
      </c>
      <c r="E894" s="70"/>
      <c r="F894" s="70"/>
    </row>
    <row r="895">
      <c r="A895" s="37" t="s">
        <v>2176</v>
      </c>
      <c r="C895" s="16" t="s">
        <v>2177</v>
      </c>
      <c r="D895" s="68" t="s">
        <v>18</v>
      </c>
      <c r="E895" s="70"/>
      <c r="F895" s="70"/>
    </row>
    <row r="896">
      <c r="A896" s="37" t="s">
        <v>2178</v>
      </c>
      <c r="C896" s="16" t="s">
        <v>2179</v>
      </c>
      <c r="D896" s="68" t="s">
        <v>18</v>
      </c>
      <c r="E896" s="70"/>
      <c r="F896" s="70"/>
    </row>
    <row r="897">
      <c r="A897" s="37" t="s">
        <v>2180</v>
      </c>
      <c r="C897" s="16" t="s">
        <v>2181</v>
      </c>
      <c r="D897" s="68" t="s">
        <v>18</v>
      </c>
      <c r="E897" s="70"/>
      <c r="F897" s="70"/>
    </row>
    <row r="898">
      <c r="A898" s="37" t="s">
        <v>324</v>
      </c>
      <c r="B898" s="71" t="s">
        <v>325</v>
      </c>
      <c r="C898" s="36"/>
      <c r="D898" s="68" t="s">
        <v>20</v>
      </c>
      <c r="E898" s="51" t="s">
        <v>20</v>
      </c>
      <c r="F898" s="70"/>
    </row>
    <row r="899">
      <c r="A899" s="37" t="s">
        <v>2182</v>
      </c>
      <c r="C899" s="16" t="s">
        <v>2183</v>
      </c>
      <c r="D899" s="68" t="s">
        <v>18</v>
      </c>
      <c r="E899" s="70"/>
      <c r="F899" s="70"/>
    </row>
    <row r="900">
      <c r="A900" s="90" t="s">
        <v>2184</v>
      </c>
      <c r="B900" s="97" t="s">
        <v>2185</v>
      </c>
      <c r="C900" s="92" t="s">
        <v>2186</v>
      </c>
      <c r="D900" s="93" t="s">
        <v>18</v>
      </c>
      <c r="E900" s="94"/>
      <c r="F900" s="94"/>
    </row>
    <row r="901">
      <c r="A901" s="37" t="s">
        <v>2187</v>
      </c>
      <c r="C901" s="16" t="s">
        <v>2188</v>
      </c>
      <c r="D901" s="68" t="s">
        <v>18</v>
      </c>
      <c r="E901" s="70"/>
      <c r="F901" s="70"/>
    </row>
    <row r="902">
      <c r="A902" s="37" t="s">
        <v>2189</v>
      </c>
      <c r="C902" s="16" t="s">
        <v>2190</v>
      </c>
      <c r="D902" s="68" t="s">
        <v>18</v>
      </c>
      <c r="E902" s="70"/>
      <c r="F902" s="70"/>
    </row>
    <row r="903">
      <c r="A903" s="37" t="s">
        <v>2191</v>
      </c>
      <c r="B903" s="71" t="s">
        <v>2192</v>
      </c>
      <c r="C903" s="16" t="s">
        <v>2193</v>
      </c>
      <c r="D903" s="68" t="s">
        <v>18</v>
      </c>
      <c r="E903" s="70"/>
      <c r="F903" s="70"/>
    </row>
    <row r="904">
      <c r="A904" s="37" t="s">
        <v>246</v>
      </c>
      <c r="B904" s="71" t="s">
        <v>247</v>
      </c>
      <c r="C904" s="36"/>
      <c r="D904" s="68" t="s">
        <v>20</v>
      </c>
      <c r="E904" s="51" t="s">
        <v>20</v>
      </c>
      <c r="F904" s="70"/>
    </row>
    <row r="905">
      <c r="A905" s="37" t="s">
        <v>2194</v>
      </c>
      <c r="C905" s="16" t="s">
        <v>2195</v>
      </c>
      <c r="D905" s="68" t="s">
        <v>18</v>
      </c>
      <c r="E905" s="70"/>
      <c r="F905" s="70"/>
    </row>
    <row r="906">
      <c r="A906" s="37" t="s">
        <v>2196</v>
      </c>
      <c r="C906" s="16" t="s">
        <v>2197</v>
      </c>
      <c r="D906" s="68" t="s">
        <v>18</v>
      </c>
      <c r="E906" s="70"/>
      <c r="F906" s="70"/>
    </row>
    <row r="907">
      <c r="A907" s="37" t="s">
        <v>2198</v>
      </c>
      <c r="C907" s="16" t="s">
        <v>2199</v>
      </c>
      <c r="D907" s="68" t="s">
        <v>18</v>
      </c>
      <c r="E907" s="70"/>
      <c r="F907" s="70"/>
    </row>
    <row r="908">
      <c r="A908" s="37" t="s">
        <v>2200</v>
      </c>
      <c r="B908" s="71" t="s">
        <v>2201</v>
      </c>
      <c r="C908" s="36"/>
      <c r="D908" s="68" t="s">
        <v>18</v>
      </c>
      <c r="E908" s="70"/>
      <c r="F908" s="70"/>
    </row>
    <row r="909">
      <c r="A909" s="37" t="s">
        <v>2202</v>
      </c>
      <c r="C909" s="16" t="s">
        <v>2203</v>
      </c>
      <c r="D909" s="68" t="s">
        <v>18</v>
      </c>
      <c r="E909" s="70"/>
      <c r="F909" s="70"/>
    </row>
    <row r="910">
      <c r="A910" s="37" t="s">
        <v>2204</v>
      </c>
      <c r="B910" s="71" t="s">
        <v>2205</v>
      </c>
      <c r="C910" s="16" t="s">
        <v>2206</v>
      </c>
      <c r="D910" s="68" t="s">
        <v>18</v>
      </c>
      <c r="E910" s="70"/>
      <c r="F910" s="70"/>
    </row>
    <row r="911">
      <c r="A911" s="37" t="s">
        <v>2207</v>
      </c>
      <c r="C911" s="16" t="s">
        <v>2208</v>
      </c>
      <c r="D911" s="68" t="s">
        <v>18</v>
      </c>
      <c r="E911" s="70"/>
      <c r="F911" s="70"/>
    </row>
    <row r="912">
      <c r="A912" s="37" t="s">
        <v>2209</v>
      </c>
      <c r="C912" s="16" t="s">
        <v>2210</v>
      </c>
      <c r="D912" s="68" t="s">
        <v>18</v>
      </c>
      <c r="E912" s="70"/>
      <c r="F912" s="70"/>
    </row>
    <row r="913">
      <c r="A913" s="37" t="s">
        <v>2211</v>
      </c>
      <c r="B913" s="71" t="s">
        <v>2212</v>
      </c>
      <c r="C913" s="16" t="s">
        <v>2213</v>
      </c>
      <c r="D913" s="68" t="s">
        <v>18</v>
      </c>
      <c r="E913" s="70"/>
      <c r="F913" s="70"/>
    </row>
    <row r="914">
      <c r="A914" s="37" t="s">
        <v>2214</v>
      </c>
      <c r="C914" s="16" t="s">
        <v>2215</v>
      </c>
      <c r="D914" s="68" t="s">
        <v>18</v>
      </c>
      <c r="E914" s="70"/>
      <c r="F914" s="70"/>
    </row>
    <row r="915">
      <c r="A915" s="37" t="s">
        <v>326</v>
      </c>
      <c r="C915" s="16" t="s">
        <v>327</v>
      </c>
      <c r="D915" s="68" t="s">
        <v>20</v>
      </c>
      <c r="E915" s="51" t="s">
        <v>20</v>
      </c>
      <c r="F915" s="70"/>
    </row>
  </sheetData>
  <dataValidations>
    <dataValidation type="list" allowBlank="1" sqref="D3:D915">
      <formula1>"yes,no (solution for specific problem),no"</formula1>
    </dataValidation>
    <dataValidation type="list" allowBlank="1" sqref="E3:E915">
      <formula1>"yes,no (no evaluation mentioned),no"</formula1>
    </dataValidation>
  </dataValidations>
  <hyperlinks>
    <hyperlink r:id="rId1" ref="B5"/>
    <hyperlink r:id="rId2" ref="B7"/>
    <hyperlink r:id="rId3" ref="B8"/>
    <hyperlink r:id="rId4" ref="B10"/>
    <hyperlink r:id="rId5" ref="B11"/>
    <hyperlink r:id="rId6" ref="B13"/>
    <hyperlink r:id="rId7" ref="B14"/>
    <hyperlink r:id="rId8" ref="B19"/>
    <hyperlink r:id="rId9" ref="B20"/>
    <hyperlink r:id="rId10" ref="B26"/>
    <hyperlink r:id="rId11" ref="B28"/>
    <hyperlink r:id="rId12" ref="B30"/>
    <hyperlink r:id="rId13" ref="B33"/>
    <hyperlink r:id="rId14" ref="B34"/>
    <hyperlink r:id="rId15" ref="B35"/>
    <hyperlink r:id="rId16" ref="B36"/>
    <hyperlink r:id="rId17" ref="B37"/>
    <hyperlink r:id="rId18" ref="B41"/>
    <hyperlink r:id="rId19" ref="B42"/>
    <hyperlink r:id="rId20" ref="B46"/>
    <hyperlink r:id="rId21" ref="B47"/>
    <hyperlink r:id="rId22" ref="B48"/>
    <hyperlink r:id="rId23" ref="B50"/>
    <hyperlink r:id="rId24" ref="B52"/>
    <hyperlink r:id="rId25" ref="B54"/>
    <hyperlink r:id="rId26" ref="B55"/>
    <hyperlink r:id="rId27" ref="B56"/>
    <hyperlink r:id="rId28" ref="B59"/>
    <hyperlink r:id="rId29" ref="B60"/>
    <hyperlink r:id="rId30" ref="B61"/>
    <hyperlink r:id="rId31" ref="B62"/>
    <hyperlink r:id="rId32" ref="B63"/>
    <hyperlink r:id="rId33" ref="B64"/>
    <hyperlink r:id="rId34" ref="B70"/>
    <hyperlink r:id="rId35" ref="B71"/>
    <hyperlink r:id="rId36" ref="B74"/>
    <hyperlink r:id="rId37" ref="B76"/>
    <hyperlink r:id="rId38" ref="B80"/>
    <hyperlink r:id="rId39" ref="B81"/>
    <hyperlink r:id="rId40" ref="B85"/>
    <hyperlink r:id="rId41" ref="B89"/>
    <hyperlink r:id="rId42" ref="B92"/>
    <hyperlink r:id="rId43" ref="B97"/>
    <hyperlink r:id="rId44" ref="B98"/>
    <hyperlink r:id="rId45" ref="B99"/>
    <hyperlink r:id="rId46" ref="B101"/>
    <hyperlink r:id="rId47" ref="B102"/>
    <hyperlink r:id="rId48" ref="B105"/>
    <hyperlink r:id="rId49" ref="B115"/>
    <hyperlink r:id="rId50" ref="B116"/>
    <hyperlink r:id="rId51" ref="B122"/>
    <hyperlink r:id="rId52" ref="B127"/>
    <hyperlink r:id="rId53" ref="B132"/>
    <hyperlink r:id="rId54" ref="B136"/>
    <hyperlink r:id="rId55" ref="B141"/>
    <hyperlink r:id="rId56" ref="B146"/>
    <hyperlink r:id="rId57" ref="B147"/>
    <hyperlink r:id="rId58" ref="B150"/>
    <hyperlink r:id="rId59" ref="B154"/>
    <hyperlink r:id="rId60" ref="B157"/>
    <hyperlink r:id="rId61" ref="B161"/>
    <hyperlink r:id="rId62" ref="B162"/>
    <hyperlink r:id="rId63" ref="B165"/>
    <hyperlink r:id="rId64" ref="B167"/>
    <hyperlink r:id="rId65" ref="B168"/>
    <hyperlink r:id="rId66" ref="B177"/>
    <hyperlink r:id="rId67" ref="B178"/>
    <hyperlink r:id="rId68" ref="B182"/>
    <hyperlink r:id="rId69" ref="B185"/>
    <hyperlink r:id="rId70" ref="B190"/>
    <hyperlink r:id="rId71" ref="B193"/>
    <hyperlink r:id="rId72" ref="B194"/>
    <hyperlink r:id="rId73" ref="B195"/>
    <hyperlink r:id="rId74" ref="B197"/>
    <hyperlink r:id="rId75" ref="B199"/>
    <hyperlink r:id="rId76" ref="B204"/>
    <hyperlink r:id="rId77" ref="B205"/>
    <hyperlink r:id="rId78" ref="B215"/>
    <hyperlink r:id="rId79" ref="B219"/>
    <hyperlink r:id="rId80" ref="B224"/>
    <hyperlink r:id="rId81" ref="B231"/>
    <hyperlink r:id="rId82" ref="B232"/>
    <hyperlink r:id="rId83" ref="B234"/>
    <hyperlink r:id="rId84" ref="B235"/>
    <hyperlink r:id="rId85" ref="B236"/>
    <hyperlink r:id="rId86" ref="B237"/>
    <hyperlink r:id="rId87" ref="B240"/>
    <hyperlink r:id="rId88" ref="B244"/>
    <hyperlink r:id="rId89" ref="B245"/>
    <hyperlink r:id="rId90" ref="B247"/>
    <hyperlink r:id="rId91" ref="B251"/>
    <hyperlink r:id="rId92" ref="B259"/>
    <hyperlink r:id="rId93" ref="B267"/>
    <hyperlink r:id="rId94" ref="B269"/>
    <hyperlink r:id="rId95" ref="B277"/>
    <hyperlink r:id="rId96" ref="B279"/>
    <hyperlink r:id="rId97" ref="B283"/>
    <hyperlink r:id="rId98" ref="B285"/>
    <hyperlink r:id="rId99" ref="B286"/>
    <hyperlink r:id="rId100" ref="B287"/>
    <hyperlink r:id="rId101" ref="B289"/>
    <hyperlink r:id="rId102" ref="B290"/>
    <hyperlink r:id="rId103" ref="B291"/>
    <hyperlink r:id="rId104" ref="B292"/>
    <hyperlink r:id="rId105" ref="B296"/>
    <hyperlink r:id="rId106" ref="B299"/>
    <hyperlink r:id="rId107" ref="B301"/>
    <hyperlink r:id="rId108" ref="B308"/>
    <hyperlink r:id="rId109" ref="B310"/>
    <hyperlink r:id="rId110" ref="B312"/>
    <hyperlink r:id="rId111" ref="B313"/>
    <hyperlink r:id="rId112" ref="B314"/>
    <hyperlink r:id="rId113" ref="B315"/>
    <hyperlink r:id="rId114" ref="B320"/>
    <hyperlink r:id="rId115" ref="B322"/>
    <hyperlink r:id="rId116" ref="B323"/>
    <hyperlink r:id="rId117" ref="B326"/>
    <hyperlink r:id="rId118" ref="B337"/>
    <hyperlink r:id="rId119" ref="B339"/>
    <hyperlink r:id="rId120" ref="B344"/>
    <hyperlink r:id="rId121" ref="B345"/>
    <hyperlink r:id="rId122" ref="B347"/>
    <hyperlink r:id="rId123" ref="B350"/>
    <hyperlink r:id="rId124" ref="B353"/>
    <hyperlink r:id="rId125" ref="B354"/>
    <hyperlink r:id="rId126" ref="B362"/>
    <hyperlink r:id="rId127" ref="B364"/>
    <hyperlink r:id="rId128" ref="B369"/>
    <hyperlink r:id="rId129" ref="B370"/>
    <hyperlink r:id="rId130" ref="B374"/>
    <hyperlink r:id="rId131" ref="B382"/>
    <hyperlink r:id="rId132" ref="B383"/>
    <hyperlink r:id="rId133" ref="B384"/>
    <hyperlink r:id="rId134" ref="B385"/>
    <hyperlink r:id="rId135" ref="B387"/>
    <hyperlink r:id="rId136" ref="B390"/>
    <hyperlink r:id="rId137" ref="B394"/>
    <hyperlink r:id="rId138" ref="B398"/>
    <hyperlink r:id="rId139" ref="B400"/>
    <hyperlink r:id="rId140" ref="B408"/>
    <hyperlink r:id="rId141" ref="B409"/>
    <hyperlink r:id="rId142" ref="B416"/>
    <hyperlink r:id="rId143" ref="B419"/>
    <hyperlink r:id="rId144" ref="B420"/>
    <hyperlink r:id="rId145" ref="B423"/>
    <hyperlink r:id="rId146" ref="B424"/>
    <hyperlink r:id="rId147" ref="B425"/>
    <hyperlink r:id="rId148" ref="B427"/>
    <hyperlink r:id="rId149" ref="B439"/>
    <hyperlink r:id="rId150" ref="B442"/>
    <hyperlink r:id="rId151" ref="B444"/>
    <hyperlink r:id="rId152" ref="B445"/>
    <hyperlink r:id="rId153" ref="B448"/>
    <hyperlink r:id="rId154" ref="B449"/>
    <hyperlink r:id="rId155" ref="B451"/>
    <hyperlink r:id="rId156" ref="B454"/>
    <hyperlink r:id="rId157" ref="B457"/>
    <hyperlink r:id="rId158" ref="B461"/>
    <hyperlink r:id="rId159" ref="B465"/>
    <hyperlink r:id="rId160" ref="B466"/>
    <hyperlink r:id="rId161" ref="B476"/>
    <hyperlink r:id="rId162" ref="B481"/>
    <hyperlink r:id="rId163" ref="B483"/>
    <hyperlink r:id="rId164" ref="B487"/>
    <hyperlink r:id="rId165" ref="B489"/>
    <hyperlink r:id="rId166" ref="B492"/>
    <hyperlink r:id="rId167" ref="B494"/>
    <hyperlink r:id="rId168" ref="B495"/>
    <hyperlink r:id="rId169" ref="B498"/>
    <hyperlink r:id="rId170" ref="B499"/>
    <hyperlink r:id="rId171" ref="B501"/>
    <hyperlink r:id="rId172" ref="B504"/>
    <hyperlink r:id="rId173" ref="B505"/>
    <hyperlink r:id="rId174" ref="B507"/>
    <hyperlink r:id="rId175" ref="B511"/>
    <hyperlink r:id="rId176" ref="B513"/>
    <hyperlink r:id="rId177" ref="B529"/>
    <hyperlink r:id="rId178" ref="B531"/>
    <hyperlink r:id="rId179" ref="B535"/>
    <hyperlink r:id="rId180" ref="B546"/>
    <hyperlink r:id="rId181" ref="B547"/>
    <hyperlink r:id="rId182" ref="B552"/>
    <hyperlink r:id="rId183" ref="B558"/>
    <hyperlink r:id="rId184" ref="B568"/>
    <hyperlink r:id="rId185" ref="B570"/>
    <hyperlink r:id="rId186" ref="B576"/>
    <hyperlink r:id="rId187" ref="B577"/>
    <hyperlink r:id="rId188" ref="B580"/>
    <hyperlink r:id="rId189" ref="B586"/>
    <hyperlink r:id="rId190" ref="B592"/>
    <hyperlink r:id="rId191" ref="B594"/>
    <hyperlink r:id="rId192" ref="B596"/>
    <hyperlink r:id="rId193" ref="B610"/>
    <hyperlink r:id="rId194" ref="B612"/>
    <hyperlink r:id="rId195" ref="B615"/>
    <hyperlink r:id="rId196" ref="B616"/>
    <hyperlink r:id="rId197" ref="B617"/>
    <hyperlink r:id="rId198" ref="B620"/>
    <hyperlink r:id="rId199" ref="B623"/>
    <hyperlink r:id="rId200" ref="B627"/>
    <hyperlink r:id="rId201" ref="B628"/>
    <hyperlink r:id="rId202" ref="B635"/>
    <hyperlink r:id="rId203" ref="B641"/>
    <hyperlink r:id="rId204" ref="B643"/>
    <hyperlink r:id="rId205" ref="B647"/>
    <hyperlink r:id="rId206" ref="B650"/>
    <hyperlink r:id="rId207" ref="B651"/>
    <hyperlink r:id="rId208" ref="B652"/>
    <hyperlink r:id="rId209" ref="B653"/>
    <hyperlink r:id="rId210" ref="B654"/>
    <hyperlink r:id="rId211" ref="B655"/>
    <hyperlink r:id="rId212" ref="B659"/>
    <hyperlink r:id="rId213" ref="B661"/>
    <hyperlink r:id="rId214" ref="B662"/>
    <hyperlink r:id="rId215" ref="B666"/>
    <hyperlink r:id="rId216" ref="B667"/>
    <hyperlink r:id="rId217" ref="B671"/>
    <hyperlink r:id="rId218" ref="B674"/>
    <hyperlink r:id="rId219" ref="B675"/>
    <hyperlink r:id="rId220" ref="B677"/>
    <hyperlink r:id="rId221" ref="B680"/>
    <hyperlink r:id="rId222" ref="B682"/>
    <hyperlink r:id="rId223" ref="B685"/>
    <hyperlink r:id="rId224" ref="B692"/>
    <hyperlink r:id="rId225" ref="B694"/>
    <hyperlink r:id="rId226" ref="B698"/>
    <hyperlink r:id="rId227" ref="B701"/>
    <hyperlink r:id="rId228" ref="B703"/>
    <hyperlink r:id="rId229" ref="B718"/>
    <hyperlink r:id="rId230" ref="B722"/>
    <hyperlink r:id="rId231" ref="B724"/>
    <hyperlink r:id="rId232" ref="B728"/>
    <hyperlink r:id="rId233" ref="B738"/>
    <hyperlink r:id="rId234" ref="B742"/>
    <hyperlink r:id="rId235" ref="B765"/>
    <hyperlink r:id="rId236" ref="B769"/>
    <hyperlink r:id="rId237" ref="B770"/>
    <hyperlink r:id="rId238" ref="B771"/>
    <hyperlink r:id="rId239" ref="B772"/>
    <hyperlink r:id="rId240" ref="B780"/>
    <hyperlink r:id="rId241" ref="B781"/>
    <hyperlink r:id="rId242" ref="B782"/>
    <hyperlink r:id="rId243" ref="B784"/>
    <hyperlink r:id="rId244" ref="B785"/>
    <hyperlink r:id="rId245" ref="B788"/>
    <hyperlink r:id="rId246" ref="B790"/>
    <hyperlink r:id="rId247" ref="B793"/>
    <hyperlink r:id="rId248" ref="B795"/>
    <hyperlink r:id="rId249" ref="B796"/>
    <hyperlink r:id="rId250" ref="B807"/>
    <hyperlink r:id="rId251" ref="B809"/>
    <hyperlink r:id="rId252" ref="B816"/>
    <hyperlink r:id="rId253" ref="B817"/>
    <hyperlink r:id="rId254" ref="B820"/>
    <hyperlink r:id="rId255" ref="B823"/>
    <hyperlink r:id="rId256" ref="B824"/>
    <hyperlink r:id="rId257" ref="B834"/>
    <hyperlink r:id="rId258" ref="B837"/>
    <hyperlink r:id="rId259" ref="B842"/>
    <hyperlink r:id="rId260" ref="B844"/>
    <hyperlink r:id="rId261" ref="B845"/>
    <hyperlink r:id="rId262" ref="B858"/>
    <hyperlink r:id="rId263" ref="B861"/>
    <hyperlink r:id="rId264" ref="B872"/>
    <hyperlink r:id="rId265" ref="B878"/>
    <hyperlink r:id="rId266" ref="B880"/>
    <hyperlink r:id="rId267" ref="B885"/>
    <hyperlink r:id="rId268" ref="B889"/>
    <hyperlink r:id="rId269" ref="B890"/>
    <hyperlink r:id="rId270" ref="B891"/>
    <hyperlink r:id="rId271" ref="B898"/>
    <hyperlink r:id="rId272" ref="B900"/>
    <hyperlink r:id="rId273" ref="B903"/>
    <hyperlink r:id="rId274" ref="B904"/>
    <hyperlink r:id="rId275" ref="B908"/>
    <hyperlink r:id="rId276" ref="B910"/>
    <hyperlink r:id="rId277" ref="B913"/>
  </hyperlinks>
  <drawing r:id="rId278"/>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cols>
    <col customWidth="1" min="1" max="1" width="64.57"/>
    <col customWidth="1" min="2" max="2" width="15.0"/>
    <col customWidth="1" min="3" max="3" width="4.86"/>
    <col customWidth="1" min="4" max="4" width="67.71"/>
    <col customWidth="1" min="7" max="7" width="36.43"/>
  </cols>
  <sheetData>
    <row r="1">
      <c r="A1" s="60" t="s">
        <v>2</v>
      </c>
      <c r="B1" s="61" t="s">
        <v>3</v>
      </c>
      <c r="C1" s="61" t="s">
        <v>507</v>
      </c>
      <c r="D1" s="62" t="s">
        <v>332</v>
      </c>
      <c r="E1" s="63" t="s">
        <v>333</v>
      </c>
      <c r="F1" s="64" t="s">
        <v>334</v>
      </c>
      <c r="G1" s="64" t="s">
        <v>15</v>
      </c>
    </row>
    <row r="2">
      <c r="A2" s="65"/>
      <c r="B2" s="66"/>
      <c r="C2" s="68"/>
      <c r="D2" s="67"/>
      <c r="E2" s="68" t="s">
        <v>335</v>
      </c>
      <c r="F2" s="69" t="s">
        <v>336</v>
      </c>
    </row>
    <row r="3">
      <c r="A3" s="65"/>
      <c r="B3" s="66"/>
      <c r="C3" s="68"/>
      <c r="D3" s="67"/>
      <c r="E3" s="68" t="s">
        <v>337</v>
      </c>
      <c r="F3" s="68" t="s">
        <v>338</v>
      </c>
    </row>
    <row r="4">
      <c r="A4" s="37" t="s">
        <v>339</v>
      </c>
      <c r="D4" s="16" t="s">
        <v>340</v>
      </c>
      <c r="E4" s="51" t="s">
        <v>18</v>
      </c>
      <c r="F4" s="70"/>
      <c r="G4" s="70"/>
    </row>
    <row r="5">
      <c r="A5" s="37" t="s">
        <v>342</v>
      </c>
      <c r="B5" s="71" t="s">
        <v>343</v>
      </c>
      <c r="D5" s="16" t="s">
        <v>344</v>
      </c>
      <c r="E5" s="51" t="s">
        <v>18</v>
      </c>
      <c r="F5" s="70"/>
      <c r="G5" s="70"/>
    </row>
    <row r="6">
      <c r="A6" s="37" t="s">
        <v>345</v>
      </c>
      <c r="D6" s="16" t="s">
        <v>346</v>
      </c>
      <c r="E6" s="51" t="s">
        <v>18</v>
      </c>
      <c r="F6" s="70"/>
      <c r="G6" s="72"/>
    </row>
    <row r="7">
      <c r="A7" s="37" t="s">
        <v>347</v>
      </c>
      <c r="B7" s="71" t="s">
        <v>348</v>
      </c>
      <c r="D7" s="16" t="s">
        <v>349</v>
      </c>
      <c r="E7" s="51" t="s">
        <v>18</v>
      </c>
      <c r="F7" s="70"/>
      <c r="G7" s="70"/>
    </row>
    <row r="8">
      <c r="A8" s="37" t="s">
        <v>350</v>
      </c>
      <c r="B8" s="71" t="s">
        <v>351</v>
      </c>
      <c r="D8" s="16" t="s">
        <v>352</v>
      </c>
      <c r="E8" s="51" t="s">
        <v>18</v>
      </c>
      <c r="F8" s="70"/>
      <c r="G8" s="70"/>
    </row>
    <row r="9">
      <c r="A9" s="37" t="s">
        <v>353</v>
      </c>
      <c r="D9" s="16" t="s">
        <v>354</v>
      </c>
      <c r="E9" s="51" t="s">
        <v>341</v>
      </c>
      <c r="F9" s="70"/>
      <c r="G9" s="70"/>
    </row>
    <row r="10">
      <c r="A10" s="37" t="s">
        <v>355</v>
      </c>
      <c r="B10" s="71" t="s">
        <v>356</v>
      </c>
      <c r="D10" s="16" t="s">
        <v>357</v>
      </c>
      <c r="E10" s="51" t="s">
        <v>18</v>
      </c>
      <c r="F10" s="70"/>
      <c r="G10" s="70"/>
    </row>
    <row r="11">
      <c r="A11" s="37" t="s">
        <v>358</v>
      </c>
      <c r="B11" s="71" t="s">
        <v>359</v>
      </c>
      <c r="D11" s="16" t="s">
        <v>360</v>
      </c>
      <c r="E11" s="51" t="s">
        <v>18</v>
      </c>
      <c r="F11" s="70"/>
      <c r="G11" s="70"/>
    </row>
    <row r="12">
      <c r="A12" s="37" t="s">
        <v>361</v>
      </c>
      <c r="D12" s="16" t="s">
        <v>362</v>
      </c>
      <c r="E12" s="51" t="s">
        <v>18</v>
      </c>
      <c r="F12" s="70"/>
      <c r="G12" s="70"/>
    </row>
    <row r="13">
      <c r="A13" s="37" t="s">
        <v>363</v>
      </c>
      <c r="B13" s="71" t="s">
        <v>364</v>
      </c>
      <c r="D13" s="16" t="s">
        <v>365</v>
      </c>
      <c r="E13" s="51" t="s">
        <v>18</v>
      </c>
      <c r="F13" s="70"/>
      <c r="G13" s="70"/>
    </row>
    <row r="14">
      <c r="A14" s="37" t="s">
        <v>366</v>
      </c>
      <c r="B14" s="71" t="s">
        <v>367</v>
      </c>
      <c r="D14" s="36"/>
      <c r="E14" s="51" t="s">
        <v>18</v>
      </c>
      <c r="F14" s="70"/>
      <c r="G14" s="70"/>
    </row>
    <row r="15">
      <c r="A15" s="37" t="s">
        <v>368</v>
      </c>
      <c r="D15" s="16" t="s">
        <v>369</v>
      </c>
      <c r="E15" s="68" t="s">
        <v>341</v>
      </c>
      <c r="F15" s="51" t="s">
        <v>545</v>
      </c>
      <c r="G15" s="70"/>
    </row>
    <row r="16">
      <c r="A16" s="37" t="s">
        <v>370</v>
      </c>
      <c r="D16" s="16" t="s">
        <v>371</v>
      </c>
      <c r="E16" s="51" t="s">
        <v>18</v>
      </c>
      <c r="F16" s="70"/>
      <c r="G16" s="70"/>
    </row>
    <row r="17">
      <c r="A17" s="37" t="s">
        <v>372</v>
      </c>
      <c r="D17" s="16" t="s">
        <v>373</v>
      </c>
      <c r="E17" s="51" t="s">
        <v>18</v>
      </c>
      <c r="F17" s="70"/>
      <c r="G17" s="70"/>
    </row>
    <row r="18">
      <c r="A18" s="37" t="s">
        <v>374</v>
      </c>
      <c r="D18" s="16" t="s">
        <v>375</v>
      </c>
      <c r="E18" s="51" t="s">
        <v>18</v>
      </c>
      <c r="F18" s="70"/>
      <c r="G18" s="70"/>
    </row>
    <row r="19">
      <c r="A19" s="37" t="s">
        <v>376</v>
      </c>
      <c r="B19" s="71" t="s">
        <v>377</v>
      </c>
      <c r="D19" s="16" t="s">
        <v>378</v>
      </c>
      <c r="E19" s="51" t="s">
        <v>18</v>
      </c>
      <c r="F19" s="70"/>
      <c r="G19" s="70"/>
    </row>
    <row r="20">
      <c r="A20" s="37" t="s">
        <v>379</v>
      </c>
      <c r="B20" s="71" t="s">
        <v>380</v>
      </c>
      <c r="D20" s="16" t="s">
        <v>381</v>
      </c>
      <c r="E20" s="51" t="s">
        <v>18</v>
      </c>
      <c r="F20" s="70"/>
      <c r="G20" s="70"/>
    </row>
    <row r="21">
      <c r="A21" s="37" t="s">
        <v>382</v>
      </c>
      <c r="D21" s="16" t="s">
        <v>383</v>
      </c>
      <c r="E21" s="51" t="s">
        <v>18</v>
      </c>
      <c r="F21" s="70"/>
      <c r="G21" s="70"/>
    </row>
    <row r="22">
      <c r="A22" s="37" t="s">
        <v>384</v>
      </c>
      <c r="D22" s="16" t="s">
        <v>385</v>
      </c>
      <c r="E22" s="51" t="s">
        <v>18</v>
      </c>
      <c r="F22" s="70"/>
      <c r="G22" s="70"/>
    </row>
    <row r="23">
      <c r="A23" s="37" t="s">
        <v>386</v>
      </c>
      <c r="D23" s="16" t="s">
        <v>387</v>
      </c>
      <c r="E23" s="51" t="s">
        <v>18</v>
      </c>
      <c r="F23" s="70"/>
      <c r="G23" s="70"/>
    </row>
    <row r="24">
      <c r="A24" s="73" t="s">
        <v>388</v>
      </c>
      <c r="B24" s="74"/>
      <c r="C24" s="74"/>
      <c r="D24" s="75" t="s">
        <v>389</v>
      </c>
      <c r="E24" s="78" t="s">
        <v>18</v>
      </c>
      <c r="F24" s="76"/>
      <c r="G24" s="72"/>
    </row>
    <row r="25">
      <c r="A25" s="37" t="s">
        <v>390</v>
      </c>
      <c r="D25" s="16" t="s">
        <v>391</v>
      </c>
      <c r="E25" s="51" t="s">
        <v>18</v>
      </c>
      <c r="F25" s="70"/>
      <c r="G25" s="70"/>
    </row>
    <row r="26">
      <c r="A26" s="37" t="s">
        <v>392</v>
      </c>
      <c r="B26" s="71" t="s">
        <v>393</v>
      </c>
      <c r="D26" s="16" t="s">
        <v>394</v>
      </c>
      <c r="E26" s="51" t="s">
        <v>18</v>
      </c>
      <c r="F26" s="70"/>
      <c r="G26" s="70"/>
    </row>
    <row r="27">
      <c r="A27" s="37" t="s">
        <v>395</v>
      </c>
      <c r="D27" s="16" t="s">
        <v>396</v>
      </c>
      <c r="E27" s="51" t="s">
        <v>18</v>
      </c>
      <c r="F27" s="70"/>
      <c r="G27" s="70"/>
    </row>
    <row r="28">
      <c r="A28" s="37" t="s">
        <v>397</v>
      </c>
      <c r="B28" s="71" t="s">
        <v>398</v>
      </c>
      <c r="D28" s="16" t="s">
        <v>399</v>
      </c>
      <c r="E28" s="51" t="s">
        <v>18</v>
      </c>
      <c r="F28" s="70"/>
      <c r="G28" s="70"/>
    </row>
    <row r="29">
      <c r="A29" s="37" t="s">
        <v>400</v>
      </c>
      <c r="D29" s="16" t="s">
        <v>401</v>
      </c>
      <c r="E29" s="51" t="s">
        <v>341</v>
      </c>
      <c r="F29" s="51" t="s">
        <v>545</v>
      </c>
      <c r="G29" s="70"/>
    </row>
    <row r="30">
      <c r="A30" s="37" t="s">
        <v>402</v>
      </c>
      <c r="B30" s="71" t="s">
        <v>403</v>
      </c>
      <c r="D30" s="16" t="s">
        <v>404</v>
      </c>
      <c r="E30" s="51" t="s">
        <v>18</v>
      </c>
      <c r="F30" s="70"/>
      <c r="G30" s="70"/>
    </row>
    <row r="31">
      <c r="A31" s="37" t="s">
        <v>405</v>
      </c>
      <c r="D31" s="16" t="s">
        <v>406</v>
      </c>
      <c r="E31" s="51" t="s">
        <v>18</v>
      </c>
      <c r="F31" s="70"/>
      <c r="G31" s="70"/>
    </row>
    <row r="32">
      <c r="A32" s="37" t="s">
        <v>407</v>
      </c>
      <c r="D32" s="16" t="s">
        <v>408</v>
      </c>
      <c r="E32" s="51" t="s">
        <v>18</v>
      </c>
      <c r="F32" s="70"/>
      <c r="G32" s="70"/>
    </row>
    <row r="33">
      <c r="A33" s="37" t="s">
        <v>409</v>
      </c>
      <c r="B33" s="71" t="s">
        <v>410</v>
      </c>
      <c r="D33" s="16" t="s">
        <v>411</v>
      </c>
      <c r="E33" s="51" t="s">
        <v>18</v>
      </c>
      <c r="F33" s="70"/>
      <c r="G33" s="70"/>
    </row>
    <row r="34">
      <c r="A34" s="73" t="s">
        <v>412</v>
      </c>
      <c r="B34" s="77" t="s">
        <v>413</v>
      </c>
      <c r="C34" s="74"/>
      <c r="D34" s="75" t="s">
        <v>414</v>
      </c>
      <c r="E34" s="78" t="s">
        <v>20</v>
      </c>
      <c r="F34" s="78" t="s">
        <v>415</v>
      </c>
      <c r="G34" s="70"/>
    </row>
    <row r="35">
      <c r="A35" s="37" t="s">
        <v>416</v>
      </c>
      <c r="B35" s="71" t="s">
        <v>417</v>
      </c>
      <c r="D35" s="16" t="s">
        <v>418</v>
      </c>
      <c r="E35" s="51" t="s">
        <v>18</v>
      </c>
      <c r="F35" s="70"/>
      <c r="G35" s="70"/>
    </row>
    <row r="36">
      <c r="A36" s="37" t="s">
        <v>419</v>
      </c>
      <c r="B36" s="71" t="s">
        <v>420</v>
      </c>
      <c r="D36" s="36"/>
      <c r="E36" s="51" t="s">
        <v>18</v>
      </c>
      <c r="F36" s="70"/>
      <c r="G36" s="70"/>
    </row>
    <row r="37">
      <c r="A37" s="37" t="s">
        <v>421</v>
      </c>
      <c r="B37" s="71" t="s">
        <v>422</v>
      </c>
      <c r="D37" s="16" t="s">
        <v>423</v>
      </c>
      <c r="E37" s="51" t="s">
        <v>18</v>
      </c>
      <c r="F37" s="70"/>
      <c r="G37" s="70"/>
    </row>
    <row r="38">
      <c r="A38" s="37" t="s">
        <v>424</v>
      </c>
      <c r="D38" s="16" t="s">
        <v>425</v>
      </c>
      <c r="E38" s="51" t="s">
        <v>18</v>
      </c>
      <c r="F38" s="70"/>
      <c r="G38" s="70"/>
    </row>
    <row r="39">
      <c r="A39" s="37" t="s">
        <v>17</v>
      </c>
      <c r="D39" s="36"/>
      <c r="E39" s="51" t="s">
        <v>20</v>
      </c>
      <c r="F39" s="51" t="s">
        <v>20</v>
      </c>
      <c r="G39" s="70"/>
    </row>
    <row r="40">
      <c r="A40" s="37" t="s">
        <v>426</v>
      </c>
      <c r="D40" s="16" t="s">
        <v>427</v>
      </c>
      <c r="E40" s="51" t="s">
        <v>18</v>
      </c>
      <c r="F40" s="70"/>
      <c r="G40" s="70"/>
    </row>
    <row r="41">
      <c r="A41" s="37" t="s">
        <v>21</v>
      </c>
      <c r="B41" s="71" t="s">
        <v>22</v>
      </c>
      <c r="D41" s="36"/>
      <c r="E41" s="51" t="s">
        <v>20</v>
      </c>
      <c r="F41" s="51" t="s">
        <v>20</v>
      </c>
      <c r="G41" s="70"/>
    </row>
    <row r="42">
      <c r="A42" s="37" t="s">
        <v>428</v>
      </c>
      <c r="B42" s="71" t="s">
        <v>429</v>
      </c>
      <c r="D42" s="16" t="s">
        <v>430</v>
      </c>
      <c r="E42" s="51" t="s">
        <v>18</v>
      </c>
      <c r="F42" s="70"/>
      <c r="G42" s="70"/>
    </row>
    <row r="43">
      <c r="A43" s="37" t="s">
        <v>431</v>
      </c>
      <c r="D43" s="16" t="s">
        <v>432</v>
      </c>
      <c r="E43" s="51" t="s">
        <v>18</v>
      </c>
      <c r="F43" s="70"/>
      <c r="G43" s="70"/>
    </row>
    <row r="44">
      <c r="A44" s="37" t="s">
        <v>433</v>
      </c>
      <c r="D44" s="16" t="s">
        <v>434</v>
      </c>
      <c r="E44" s="51" t="s">
        <v>18</v>
      </c>
      <c r="F44" s="70"/>
      <c r="G44" s="70"/>
    </row>
    <row r="45">
      <c r="A45" s="37" t="s">
        <v>435</v>
      </c>
      <c r="D45" s="16" t="s">
        <v>436</v>
      </c>
      <c r="E45" s="51" t="s">
        <v>18</v>
      </c>
      <c r="F45" s="70"/>
      <c r="G45" s="70"/>
    </row>
    <row r="46">
      <c r="A46" s="37" t="s">
        <v>437</v>
      </c>
      <c r="B46" s="71" t="s">
        <v>438</v>
      </c>
      <c r="D46" s="16" t="s">
        <v>439</v>
      </c>
      <c r="E46" s="51" t="s">
        <v>18</v>
      </c>
      <c r="F46" s="70"/>
      <c r="G46" s="70"/>
    </row>
    <row r="47">
      <c r="A47" s="37" t="s">
        <v>440</v>
      </c>
      <c r="B47" s="71" t="s">
        <v>441</v>
      </c>
      <c r="D47" s="16" t="s">
        <v>442</v>
      </c>
      <c r="E47" s="68" t="s">
        <v>18</v>
      </c>
      <c r="F47" s="70"/>
      <c r="G47" s="70"/>
    </row>
    <row r="48">
      <c r="A48" s="37" t="s">
        <v>443</v>
      </c>
      <c r="B48" s="71" t="s">
        <v>444</v>
      </c>
      <c r="D48" s="16" t="s">
        <v>445</v>
      </c>
      <c r="E48" s="68" t="s">
        <v>18</v>
      </c>
      <c r="F48" s="70"/>
      <c r="G48" s="70"/>
    </row>
    <row r="49">
      <c r="A49" s="37" t="s">
        <v>446</v>
      </c>
      <c r="D49" s="16" t="s">
        <v>447</v>
      </c>
      <c r="E49" s="68" t="s">
        <v>18</v>
      </c>
      <c r="F49" s="70"/>
      <c r="G49" s="70"/>
    </row>
    <row r="50">
      <c r="A50" s="37" t="s">
        <v>448</v>
      </c>
      <c r="B50" s="71" t="s">
        <v>449</v>
      </c>
      <c r="D50" s="16" t="s">
        <v>450</v>
      </c>
      <c r="E50" s="68" t="s">
        <v>18</v>
      </c>
      <c r="F50" s="70"/>
      <c r="G50" s="70"/>
    </row>
    <row r="51">
      <c r="A51" s="37" t="s">
        <v>451</v>
      </c>
      <c r="D51" s="16" t="s">
        <v>452</v>
      </c>
      <c r="E51" s="68" t="s">
        <v>18</v>
      </c>
      <c r="F51" s="70"/>
      <c r="G51" s="70"/>
    </row>
    <row r="52">
      <c r="A52" s="37" t="s">
        <v>453</v>
      </c>
      <c r="B52" s="71" t="s">
        <v>454</v>
      </c>
      <c r="D52" s="16" t="s">
        <v>455</v>
      </c>
      <c r="E52" s="68" t="s">
        <v>18</v>
      </c>
      <c r="F52" s="70"/>
      <c r="G52" s="70"/>
    </row>
    <row r="53">
      <c r="A53" s="37" t="s">
        <v>456</v>
      </c>
      <c r="D53" s="16" t="s">
        <v>457</v>
      </c>
      <c r="E53" s="68" t="s">
        <v>18</v>
      </c>
      <c r="F53" s="70"/>
      <c r="G53" s="70"/>
    </row>
    <row r="54">
      <c r="A54" s="37" t="s">
        <v>458</v>
      </c>
      <c r="B54" s="71" t="s">
        <v>459</v>
      </c>
      <c r="D54" s="16" t="s">
        <v>460</v>
      </c>
      <c r="E54" s="68" t="s">
        <v>18</v>
      </c>
      <c r="F54" s="70"/>
      <c r="G54" s="70"/>
    </row>
    <row r="55">
      <c r="A55" s="37" t="s">
        <v>461</v>
      </c>
      <c r="B55" s="71" t="s">
        <v>462</v>
      </c>
      <c r="D55" s="36"/>
      <c r="E55" s="68" t="s">
        <v>18</v>
      </c>
      <c r="F55" s="70"/>
      <c r="G55" s="70"/>
    </row>
    <row r="56">
      <c r="A56" s="37" t="s">
        <v>463</v>
      </c>
      <c r="B56" s="71" t="s">
        <v>464</v>
      </c>
      <c r="D56" s="16" t="s">
        <v>465</v>
      </c>
      <c r="E56" s="68" t="s">
        <v>18</v>
      </c>
      <c r="F56" s="70"/>
      <c r="G56" s="70"/>
    </row>
    <row r="57">
      <c r="A57" s="37" t="s">
        <v>24</v>
      </c>
      <c r="D57" s="16" t="s">
        <v>25</v>
      </c>
      <c r="E57" s="68" t="s">
        <v>20</v>
      </c>
      <c r="F57" s="51" t="s">
        <v>20</v>
      </c>
      <c r="G57" s="70"/>
    </row>
    <row r="58">
      <c r="A58" s="37" t="s">
        <v>466</v>
      </c>
      <c r="D58" s="16" t="s">
        <v>467</v>
      </c>
      <c r="E58" s="68" t="s">
        <v>18</v>
      </c>
      <c r="F58" s="70"/>
      <c r="G58" s="70"/>
    </row>
    <row r="59">
      <c r="A59" s="37" t="s">
        <v>27</v>
      </c>
      <c r="B59" s="71" t="s">
        <v>28</v>
      </c>
      <c r="D59" s="36"/>
      <c r="E59" s="68" t="s">
        <v>20</v>
      </c>
      <c r="F59" s="51" t="s">
        <v>20</v>
      </c>
      <c r="G59" s="70"/>
    </row>
    <row r="60">
      <c r="A60" s="37" t="s">
        <v>468</v>
      </c>
      <c r="B60" s="71" t="s">
        <v>469</v>
      </c>
      <c r="D60" s="16" t="s">
        <v>470</v>
      </c>
      <c r="E60" s="68" t="s">
        <v>18</v>
      </c>
      <c r="F60" s="70"/>
      <c r="G60" s="70"/>
    </row>
    <row r="61">
      <c r="A61" s="37" t="s">
        <v>471</v>
      </c>
      <c r="B61" s="71" t="s">
        <v>472</v>
      </c>
      <c r="D61" s="16" t="s">
        <v>473</v>
      </c>
      <c r="E61" s="68" t="s">
        <v>18</v>
      </c>
      <c r="F61" s="70"/>
      <c r="G61" s="70"/>
    </row>
    <row r="62">
      <c r="A62" s="37" t="s">
        <v>474</v>
      </c>
      <c r="B62" s="71" t="s">
        <v>475</v>
      </c>
      <c r="D62" s="16" t="s">
        <v>476</v>
      </c>
      <c r="E62" s="68" t="s">
        <v>18</v>
      </c>
      <c r="F62" s="70"/>
      <c r="G62" s="70"/>
    </row>
    <row r="63">
      <c r="A63" s="37" t="s">
        <v>477</v>
      </c>
      <c r="B63" s="71" t="s">
        <v>478</v>
      </c>
      <c r="D63" s="16" t="s">
        <v>479</v>
      </c>
      <c r="E63" s="68" t="s">
        <v>341</v>
      </c>
      <c r="F63" s="51" t="s">
        <v>545</v>
      </c>
      <c r="G63" s="70"/>
    </row>
    <row r="64">
      <c r="A64" s="37" t="s">
        <v>480</v>
      </c>
      <c r="B64" s="71" t="s">
        <v>481</v>
      </c>
      <c r="D64" s="16" t="s">
        <v>482</v>
      </c>
      <c r="E64" s="68" t="s">
        <v>18</v>
      </c>
      <c r="F64" s="70"/>
      <c r="G64" s="70"/>
    </row>
    <row r="65">
      <c r="A65" s="37" t="s">
        <v>483</v>
      </c>
      <c r="D65" s="16" t="s">
        <v>484</v>
      </c>
      <c r="E65" s="68" t="s">
        <v>18</v>
      </c>
      <c r="F65" s="70"/>
      <c r="G65" s="70"/>
    </row>
    <row r="66">
      <c r="A66" s="37" t="s">
        <v>485</v>
      </c>
      <c r="D66" s="16" t="s">
        <v>486</v>
      </c>
      <c r="E66" s="68" t="s">
        <v>18</v>
      </c>
      <c r="F66" s="70"/>
      <c r="G66" s="70"/>
    </row>
    <row r="67">
      <c r="A67" s="37" t="s">
        <v>487</v>
      </c>
      <c r="D67" s="16" t="s">
        <v>488</v>
      </c>
      <c r="E67" s="68" t="s">
        <v>18</v>
      </c>
      <c r="F67" s="70"/>
      <c r="G67" s="70"/>
    </row>
    <row r="68">
      <c r="A68" s="37" t="s">
        <v>489</v>
      </c>
      <c r="D68" s="16" t="s">
        <v>490</v>
      </c>
      <c r="E68" s="68" t="s">
        <v>18</v>
      </c>
      <c r="F68" s="70"/>
      <c r="G68" s="70"/>
    </row>
    <row r="69">
      <c r="A69" s="37" t="s">
        <v>491</v>
      </c>
      <c r="D69" s="16" t="s">
        <v>492</v>
      </c>
      <c r="E69" s="68" t="s">
        <v>18</v>
      </c>
      <c r="F69" s="70"/>
      <c r="G69" s="70"/>
    </row>
    <row r="70">
      <c r="A70" s="37" t="s">
        <v>493</v>
      </c>
      <c r="B70" s="71" t="s">
        <v>494</v>
      </c>
      <c r="D70" s="16" t="s">
        <v>495</v>
      </c>
      <c r="E70" s="68" t="s">
        <v>18</v>
      </c>
      <c r="F70" s="70"/>
      <c r="G70" s="70"/>
    </row>
    <row r="71">
      <c r="A71" s="37" t="s">
        <v>496</v>
      </c>
      <c r="B71" s="71" t="s">
        <v>497</v>
      </c>
      <c r="D71" s="36"/>
      <c r="E71" s="68" t="s">
        <v>18</v>
      </c>
      <c r="F71" s="70"/>
      <c r="G71" s="70"/>
    </row>
    <row r="72">
      <c r="A72" s="37" t="s">
        <v>31</v>
      </c>
      <c r="D72" s="16" t="s">
        <v>32</v>
      </c>
      <c r="E72" s="68" t="s">
        <v>20</v>
      </c>
      <c r="F72" s="51" t="s">
        <v>20</v>
      </c>
      <c r="G72" s="70"/>
    </row>
    <row r="73">
      <c r="A73" s="37" t="s">
        <v>498</v>
      </c>
      <c r="D73" s="16" t="s">
        <v>499</v>
      </c>
      <c r="E73" s="68" t="s">
        <v>18</v>
      </c>
      <c r="F73" s="70"/>
      <c r="G73" s="70"/>
    </row>
    <row r="74">
      <c r="A74" s="37" t="s">
        <v>500</v>
      </c>
      <c r="B74" s="71" t="s">
        <v>501</v>
      </c>
      <c r="D74" s="16" t="s">
        <v>502</v>
      </c>
      <c r="E74" s="68" t="s">
        <v>18</v>
      </c>
      <c r="F74" s="70"/>
      <c r="G74" s="70"/>
    </row>
    <row r="75">
      <c r="A75" s="37" t="s">
        <v>503</v>
      </c>
      <c r="D75" s="16" t="s">
        <v>504</v>
      </c>
      <c r="E75" s="68" t="s">
        <v>18</v>
      </c>
      <c r="F75" s="70"/>
      <c r="G75" s="70"/>
    </row>
    <row r="76">
      <c r="A76" s="37" t="s">
        <v>505</v>
      </c>
      <c r="B76" s="71" t="s">
        <v>506</v>
      </c>
      <c r="D76" s="36"/>
      <c r="E76" s="68" t="s">
        <v>18</v>
      </c>
      <c r="F76" s="70"/>
      <c r="G76" s="70"/>
    </row>
    <row r="77">
      <c r="A77" s="37" t="s">
        <v>508</v>
      </c>
      <c r="D77" s="16" t="s">
        <v>509</v>
      </c>
      <c r="E77" s="68" t="s">
        <v>18</v>
      </c>
      <c r="F77" s="70"/>
      <c r="G77" s="70"/>
    </row>
    <row r="78">
      <c r="A78" s="37" t="s">
        <v>35</v>
      </c>
      <c r="D78" s="16" t="s">
        <v>36</v>
      </c>
      <c r="E78" s="68" t="s">
        <v>20</v>
      </c>
      <c r="F78" s="51" t="s">
        <v>20</v>
      </c>
      <c r="G78" s="70"/>
    </row>
    <row r="79">
      <c r="A79" s="37" t="s">
        <v>510</v>
      </c>
      <c r="D79" s="16" t="s">
        <v>511</v>
      </c>
      <c r="E79" s="68" t="s">
        <v>18</v>
      </c>
      <c r="F79" s="70"/>
      <c r="G79" s="70"/>
    </row>
    <row r="80">
      <c r="A80" s="37" t="s">
        <v>512</v>
      </c>
      <c r="B80" s="71" t="s">
        <v>513</v>
      </c>
      <c r="D80" s="36"/>
      <c r="E80" s="68" t="s">
        <v>18</v>
      </c>
      <c r="F80" s="70"/>
      <c r="G80" s="70"/>
    </row>
    <row r="81">
      <c r="A81" s="37" t="s">
        <v>514</v>
      </c>
      <c r="B81" s="71" t="s">
        <v>515</v>
      </c>
      <c r="D81" s="16" t="s">
        <v>516</v>
      </c>
      <c r="E81" s="68" t="s">
        <v>18</v>
      </c>
      <c r="F81" s="70"/>
      <c r="G81" s="70"/>
    </row>
    <row r="82">
      <c r="A82" s="37" t="s">
        <v>517</v>
      </c>
      <c r="D82" s="16" t="s">
        <v>518</v>
      </c>
      <c r="E82" s="68" t="s">
        <v>18</v>
      </c>
      <c r="F82" s="70"/>
      <c r="G82" s="70"/>
    </row>
    <row r="83">
      <c r="A83" s="37" t="s">
        <v>519</v>
      </c>
      <c r="D83" s="36"/>
      <c r="E83" s="68" t="s">
        <v>18</v>
      </c>
      <c r="F83" s="70"/>
      <c r="G83" s="70"/>
    </row>
    <row r="84">
      <c r="A84" s="37" t="s">
        <v>520</v>
      </c>
      <c r="D84" s="16" t="s">
        <v>521</v>
      </c>
      <c r="E84" s="68" t="s">
        <v>18</v>
      </c>
      <c r="F84" s="70"/>
      <c r="G84" s="70"/>
    </row>
    <row r="85">
      <c r="A85" s="37" t="s">
        <v>522</v>
      </c>
      <c r="B85" s="71" t="s">
        <v>523</v>
      </c>
      <c r="D85" s="16" t="s">
        <v>524</v>
      </c>
      <c r="E85" s="68" t="s">
        <v>18</v>
      </c>
      <c r="F85" s="70"/>
      <c r="G85" s="70"/>
    </row>
    <row r="86">
      <c r="A86" s="37" t="s">
        <v>525</v>
      </c>
      <c r="D86" s="16" t="s">
        <v>526</v>
      </c>
      <c r="E86" s="68" t="s">
        <v>18</v>
      </c>
      <c r="F86" s="70"/>
      <c r="G86" s="70"/>
    </row>
    <row r="87">
      <c r="A87" s="37" t="s">
        <v>527</v>
      </c>
      <c r="D87" s="16" t="s">
        <v>528</v>
      </c>
      <c r="E87" s="68" t="s">
        <v>18</v>
      </c>
      <c r="F87" s="70"/>
      <c r="G87" s="70"/>
    </row>
    <row r="88">
      <c r="A88" s="37" t="s">
        <v>529</v>
      </c>
      <c r="D88" s="16" t="s">
        <v>530</v>
      </c>
      <c r="E88" s="68" t="s">
        <v>18</v>
      </c>
      <c r="F88" s="70"/>
      <c r="G88" s="70"/>
    </row>
    <row r="89">
      <c r="A89" s="37" t="s">
        <v>38</v>
      </c>
      <c r="B89" s="71" t="s">
        <v>39</v>
      </c>
      <c r="D89" s="36"/>
      <c r="E89" s="68" t="s">
        <v>20</v>
      </c>
      <c r="F89" s="51" t="s">
        <v>20</v>
      </c>
      <c r="G89" s="70"/>
    </row>
    <row r="90">
      <c r="A90" s="37" t="s">
        <v>300</v>
      </c>
      <c r="D90" s="16" t="s">
        <v>301</v>
      </c>
      <c r="E90" s="68" t="s">
        <v>20</v>
      </c>
      <c r="F90" s="51" t="s">
        <v>20</v>
      </c>
      <c r="G90" s="70"/>
    </row>
    <row r="91">
      <c r="A91" s="37" t="s">
        <v>531</v>
      </c>
      <c r="D91" s="16" t="s">
        <v>532</v>
      </c>
      <c r="E91" s="68" t="s">
        <v>18</v>
      </c>
      <c r="F91" s="70"/>
      <c r="G91" s="70"/>
    </row>
    <row r="92">
      <c r="A92" s="37" t="s">
        <v>533</v>
      </c>
      <c r="B92" s="71" t="s">
        <v>534</v>
      </c>
      <c r="D92" s="36"/>
      <c r="E92" s="68" t="s">
        <v>18</v>
      </c>
      <c r="F92" s="70"/>
      <c r="G92" s="70"/>
    </row>
    <row r="93">
      <c r="A93" s="37" t="s">
        <v>535</v>
      </c>
      <c r="D93" s="16" t="s">
        <v>536</v>
      </c>
      <c r="E93" s="68" t="s">
        <v>18</v>
      </c>
      <c r="F93" s="70"/>
      <c r="G93" s="70"/>
    </row>
    <row r="94">
      <c r="A94" s="37" t="s">
        <v>537</v>
      </c>
      <c r="D94" s="16" t="s">
        <v>538</v>
      </c>
      <c r="E94" s="68" t="s">
        <v>18</v>
      </c>
      <c r="F94" s="70"/>
      <c r="G94" s="70"/>
    </row>
    <row r="95">
      <c r="A95" s="37" t="s">
        <v>539</v>
      </c>
      <c r="D95" s="16" t="s">
        <v>540</v>
      </c>
      <c r="E95" s="68" t="s">
        <v>18</v>
      </c>
      <c r="F95" s="70"/>
      <c r="G95" s="70"/>
    </row>
    <row r="96">
      <c r="A96" s="37" t="s">
        <v>541</v>
      </c>
      <c r="D96" s="16" t="s">
        <v>542</v>
      </c>
      <c r="E96" s="68" t="s">
        <v>18</v>
      </c>
      <c r="F96" s="70"/>
      <c r="G96" s="70"/>
    </row>
    <row r="97">
      <c r="A97" s="37" t="s">
        <v>42</v>
      </c>
      <c r="B97" s="71" t="s">
        <v>43</v>
      </c>
      <c r="D97" s="36"/>
      <c r="E97" s="68" t="s">
        <v>20</v>
      </c>
      <c r="F97" s="51" t="s">
        <v>20</v>
      </c>
      <c r="G97" s="70"/>
    </row>
    <row r="98">
      <c r="A98" s="37" t="s">
        <v>543</v>
      </c>
      <c r="B98" s="71" t="s">
        <v>544</v>
      </c>
      <c r="D98" s="16" t="s">
        <v>546</v>
      </c>
      <c r="E98" s="68" t="s">
        <v>18</v>
      </c>
      <c r="F98" s="70"/>
      <c r="G98" s="70"/>
    </row>
    <row r="99">
      <c r="A99" s="37" t="s">
        <v>547</v>
      </c>
      <c r="B99" s="71" t="s">
        <v>548</v>
      </c>
      <c r="D99" s="36"/>
      <c r="E99" s="68" t="s">
        <v>18</v>
      </c>
      <c r="F99" s="70"/>
      <c r="G99" s="70"/>
    </row>
    <row r="100">
      <c r="A100" s="37" t="s">
        <v>549</v>
      </c>
      <c r="D100" s="16" t="s">
        <v>550</v>
      </c>
      <c r="E100" s="68" t="s">
        <v>18</v>
      </c>
      <c r="F100" s="70"/>
      <c r="G100" s="70"/>
    </row>
    <row r="101">
      <c r="A101" s="37" t="s">
        <v>551</v>
      </c>
      <c r="B101" s="71" t="s">
        <v>552</v>
      </c>
      <c r="D101" s="16" t="s">
        <v>553</v>
      </c>
      <c r="E101" s="68" t="s">
        <v>20</v>
      </c>
      <c r="F101" s="51" t="s">
        <v>415</v>
      </c>
      <c r="G101" s="70"/>
    </row>
    <row r="102">
      <c r="A102" s="37" t="s">
        <v>46</v>
      </c>
      <c r="B102" s="71" t="s">
        <v>47</v>
      </c>
      <c r="D102" s="36"/>
      <c r="E102" s="68" t="s">
        <v>20</v>
      </c>
      <c r="F102" s="51" t="s">
        <v>20</v>
      </c>
      <c r="G102" s="70"/>
    </row>
    <row r="103">
      <c r="A103" s="37" t="s">
        <v>554</v>
      </c>
      <c r="D103" s="16" t="s">
        <v>555</v>
      </c>
      <c r="E103" s="68" t="s">
        <v>20</v>
      </c>
      <c r="F103" s="70"/>
      <c r="G103" s="70"/>
    </row>
    <row r="104">
      <c r="A104" s="37" t="s">
        <v>556</v>
      </c>
      <c r="D104" s="16" t="s">
        <v>557</v>
      </c>
      <c r="E104" s="68" t="s">
        <v>18</v>
      </c>
      <c r="F104" s="70"/>
      <c r="G104" s="70"/>
    </row>
    <row r="105">
      <c r="A105" s="37" t="s">
        <v>51</v>
      </c>
      <c r="B105" s="71" t="s">
        <v>52</v>
      </c>
      <c r="D105" s="36"/>
      <c r="E105" s="68" t="s">
        <v>20</v>
      </c>
      <c r="F105" s="51" t="s">
        <v>415</v>
      </c>
      <c r="G105" s="70"/>
    </row>
    <row r="106">
      <c r="A106" s="37" t="s">
        <v>558</v>
      </c>
      <c r="D106" s="16" t="s">
        <v>559</v>
      </c>
      <c r="E106" s="68" t="s">
        <v>18</v>
      </c>
      <c r="F106" s="70"/>
      <c r="G106" s="70"/>
    </row>
    <row r="107">
      <c r="A107" s="37" t="s">
        <v>560</v>
      </c>
      <c r="D107" s="16" t="s">
        <v>561</v>
      </c>
      <c r="E107" s="68" t="s">
        <v>18</v>
      </c>
      <c r="F107" s="70"/>
      <c r="G107" s="70"/>
    </row>
    <row r="108">
      <c r="A108" s="37" t="s">
        <v>562</v>
      </c>
      <c r="D108" s="16" t="s">
        <v>563</v>
      </c>
      <c r="E108" s="68" t="s">
        <v>18</v>
      </c>
      <c r="F108" s="70"/>
      <c r="G108" s="70"/>
    </row>
    <row r="109">
      <c r="A109" s="37" t="s">
        <v>564</v>
      </c>
      <c r="D109" s="16" t="s">
        <v>565</v>
      </c>
      <c r="E109" s="68" t="s">
        <v>18</v>
      </c>
      <c r="F109" s="70"/>
      <c r="G109" s="70"/>
    </row>
    <row r="110">
      <c r="A110" s="37" t="s">
        <v>566</v>
      </c>
      <c r="D110" s="16" t="s">
        <v>567</v>
      </c>
      <c r="E110" s="68" t="s">
        <v>18</v>
      </c>
      <c r="F110" s="70"/>
      <c r="G110" s="70"/>
    </row>
    <row r="111">
      <c r="A111" s="37" t="s">
        <v>568</v>
      </c>
      <c r="D111" s="16" t="s">
        <v>569</v>
      </c>
      <c r="E111" s="68" t="s">
        <v>18</v>
      </c>
      <c r="F111" s="70"/>
      <c r="G111" s="70"/>
    </row>
    <row r="112">
      <c r="A112" s="37" t="s">
        <v>570</v>
      </c>
      <c r="D112" s="16" t="s">
        <v>571</v>
      </c>
      <c r="E112" s="68" t="s">
        <v>18</v>
      </c>
      <c r="F112" s="70"/>
      <c r="G112" s="70"/>
    </row>
    <row r="113">
      <c r="A113" s="37" t="s">
        <v>572</v>
      </c>
      <c r="D113" s="16" t="s">
        <v>573</v>
      </c>
      <c r="E113" s="68" t="s">
        <v>18</v>
      </c>
      <c r="F113" s="70"/>
      <c r="G113" s="70"/>
    </row>
    <row r="114">
      <c r="A114" s="37" t="s">
        <v>574</v>
      </c>
      <c r="D114" s="16" t="s">
        <v>575</v>
      </c>
      <c r="E114" s="68" t="s">
        <v>18</v>
      </c>
      <c r="F114" s="70"/>
      <c r="G114" s="70"/>
    </row>
    <row r="115">
      <c r="A115" s="37" t="s">
        <v>576</v>
      </c>
      <c r="B115" s="71" t="s">
        <v>577</v>
      </c>
      <c r="D115" s="16" t="s">
        <v>578</v>
      </c>
      <c r="E115" s="68" t="s">
        <v>18</v>
      </c>
      <c r="F115" s="51" t="s">
        <v>545</v>
      </c>
      <c r="G115" s="70"/>
    </row>
    <row r="116">
      <c r="A116" s="37" t="s">
        <v>579</v>
      </c>
      <c r="B116" s="71" t="s">
        <v>580</v>
      </c>
      <c r="D116" s="16" t="s">
        <v>581</v>
      </c>
      <c r="E116" s="68" t="s">
        <v>18</v>
      </c>
      <c r="F116" s="70"/>
      <c r="G116" s="70"/>
    </row>
    <row r="117">
      <c r="A117" s="37" t="s">
        <v>582</v>
      </c>
      <c r="D117" s="16" t="s">
        <v>583</v>
      </c>
      <c r="E117" s="68" t="s">
        <v>18</v>
      </c>
      <c r="F117" s="70"/>
      <c r="G117" s="70"/>
    </row>
    <row r="118">
      <c r="A118" s="37" t="s">
        <v>584</v>
      </c>
      <c r="D118" s="16" t="s">
        <v>585</v>
      </c>
      <c r="E118" s="68" t="s">
        <v>18</v>
      </c>
      <c r="F118" s="70"/>
      <c r="G118" s="70"/>
    </row>
    <row r="119">
      <c r="A119" s="37" t="s">
        <v>586</v>
      </c>
      <c r="D119" s="16" t="s">
        <v>587</v>
      </c>
      <c r="E119" s="68" t="s">
        <v>18</v>
      </c>
      <c r="F119" s="70"/>
      <c r="G119" s="70"/>
    </row>
    <row r="120">
      <c r="A120" s="37" t="s">
        <v>588</v>
      </c>
      <c r="D120" s="16" t="s">
        <v>589</v>
      </c>
      <c r="E120" s="68" t="s">
        <v>18</v>
      </c>
      <c r="F120" s="70"/>
      <c r="G120" s="70"/>
    </row>
    <row r="121">
      <c r="A121" s="37" t="s">
        <v>590</v>
      </c>
      <c r="D121" s="16" t="s">
        <v>591</v>
      </c>
      <c r="E121" s="68" t="s">
        <v>18</v>
      </c>
      <c r="F121" s="70"/>
      <c r="G121" s="70"/>
    </row>
    <row r="122">
      <c r="A122" s="37" t="s">
        <v>592</v>
      </c>
      <c r="B122" s="71" t="s">
        <v>593</v>
      </c>
      <c r="D122" s="16" t="s">
        <v>594</v>
      </c>
      <c r="E122" s="68" t="s">
        <v>18</v>
      </c>
      <c r="F122" s="70"/>
      <c r="G122" s="70"/>
    </row>
    <row r="123">
      <c r="A123" s="37" t="s">
        <v>595</v>
      </c>
      <c r="D123" s="16" t="s">
        <v>596</v>
      </c>
      <c r="E123" s="68" t="s">
        <v>18</v>
      </c>
      <c r="F123" s="51" t="s">
        <v>545</v>
      </c>
      <c r="G123" s="70"/>
    </row>
    <row r="124">
      <c r="A124" s="37" t="s">
        <v>597</v>
      </c>
      <c r="D124" s="16" t="s">
        <v>598</v>
      </c>
      <c r="E124" s="68" t="s">
        <v>18</v>
      </c>
      <c r="F124" s="70"/>
      <c r="G124" s="70"/>
    </row>
    <row r="125">
      <c r="A125" s="37" t="s">
        <v>599</v>
      </c>
      <c r="D125" s="16" t="s">
        <v>600</v>
      </c>
      <c r="E125" s="68" t="s">
        <v>18</v>
      </c>
      <c r="F125" s="70"/>
      <c r="G125" s="70"/>
    </row>
    <row r="126">
      <c r="A126" s="37" t="s">
        <v>601</v>
      </c>
      <c r="D126" s="16" t="s">
        <v>602</v>
      </c>
      <c r="E126" s="68" t="s">
        <v>18</v>
      </c>
      <c r="F126" s="70"/>
      <c r="G126" s="70"/>
    </row>
    <row r="127">
      <c r="A127" s="37" t="s">
        <v>603</v>
      </c>
      <c r="B127" s="71" t="s">
        <v>604</v>
      </c>
      <c r="D127" s="36"/>
      <c r="E127" s="68" t="s">
        <v>18</v>
      </c>
      <c r="F127" s="70"/>
      <c r="G127" s="70"/>
    </row>
    <row r="128">
      <c r="A128" s="37" t="s">
        <v>605</v>
      </c>
      <c r="D128" s="16" t="s">
        <v>606</v>
      </c>
      <c r="E128" s="68" t="s">
        <v>18</v>
      </c>
      <c r="F128" s="70"/>
      <c r="G128" s="70"/>
    </row>
    <row r="129">
      <c r="A129" s="37" t="s">
        <v>54</v>
      </c>
      <c r="D129" s="16" t="s">
        <v>55</v>
      </c>
      <c r="E129" s="68" t="s">
        <v>20</v>
      </c>
      <c r="F129" s="51" t="s">
        <v>20</v>
      </c>
      <c r="G129" s="70"/>
    </row>
    <row r="130">
      <c r="A130" s="37" t="s">
        <v>607</v>
      </c>
      <c r="D130" s="16" t="s">
        <v>608</v>
      </c>
      <c r="E130" s="68" t="s">
        <v>18</v>
      </c>
      <c r="F130" s="70"/>
      <c r="G130" s="70"/>
    </row>
    <row r="131">
      <c r="A131" s="85" t="s">
        <v>609</v>
      </c>
      <c r="B131" s="86"/>
      <c r="C131" s="86"/>
      <c r="D131" s="87" t="s">
        <v>610</v>
      </c>
      <c r="E131" s="88" t="s">
        <v>341</v>
      </c>
      <c r="F131" s="89"/>
      <c r="G131" s="89"/>
    </row>
    <row r="132">
      <c r="A132" s="37" t="s">
        <v>611</v>
      </c>
      <c r="B132" s="71" t="s">
        <v>612</v>
      </c>
      <c r="D132" s="36"/>
      <c r="E132" s="68" t="s">
        <v>18</v>
      </c>
      <c r="F132" s="70"/>
      <c r="G132" s="70"/>
    </row>
    <row r="133">
      <c r="A133" s="37" t="s">
        <v>613</v>
      </c>
      <c r="D133" s="16" t="s">
        <v>614</v>
      </c>
      <c r="E133" s="68" t="s">
        <v>18</v>
      </c>
      <c r="F133" s="70"/>
      <c r="G133" s="70"/>
    </row>
    <row r="134">
      <c r="A134" s="37" t="s">
        <v>615</v>
      </c>
      <c r="D134" s="16" t="s">
        <v>616</v>
      </c>
      <c r="E134" s="68" t="s">
        <v>18</v>
      </c>
      <c r="F134" s="70"/>
      <c r="G134" s="70"/>
    </row>
    <row r="135">
      <c r="A135" s="37" t="s">
        <v>617</v>
      </c>
      <c r="D135" s="16" t="s">
        <v>618</v>
      </c>
      <c r="E135" s="68" t="s">
        <v>18</v>
      </c>
      <c r="F135" s="70"/>
      <c r="G135" s="70"/>
    </row>
    <row r="136">
      <c r="A136" s="37" t="s">
        <v>619</v>
      </c>
      <c r="B136" s="71" t="s">
        <v>620</v>
      </c>
      <c r="D136" s="16" t="s">
        <v>621</v>
      </c>
      <c r="E136" s="68" t="s">
        <v>18</v>
      </c>
      <c r="F136" s="70"/>
      <c r="G136" s="70"/>
    </row>
    <row r="137">
      <c r="A137" s="37" t="s">
        <v>622</v>
      </c>
      <c r="D137" s="16" t="s">
        <v>623</v>
      </c>
      <c r="E137" s="68" t="s">
        <v>18</v>
      </c>
      <c r="F137" s="70"/>
      <c r="G137" s="70"/>
    </row>
    <row r="138">
      <c r="A138" s="37" t="s">
        <v>624</v>
      </c>
      <c r="D138" s="16" t="s">
        <v>625</v>
      </c>
      <c r="E138" s="68" t="s">
        <v>18</v>
      </c>
      <c r="F138" s="70"/>
      <c r="G138" s="70"/>
    </row>
    <row r="139">
      <c r="A139" s="37" t="s">
        <v>626</v>
      </c>
      <c r="D139" s="16" t="s">
        <v>627</v>
      </c>
      <c r="E139" s="68" t="s">
        <v>341</v>
      </c>
      <c r="F139" s="70"/>
      <c r="G139" s="70"/>
    </row>
    <row r="140">
      <c r="A140" s="37" t="s">
        <v>628</v>
      </c>
      <c r="D140" s="16" t="s">
        <v>629</v>
      </c>
      <c r="E140" s="68" t="s">
        <v>341</v>
      </c>
      <c r="F140" s="70"/>
      <c r="G140" s="70"/>
    </row>
    <row r="141">
      <c r="A141" s="37" t="s">
        <v>630</v>
      </c>
      <c r="B141" s="71" t="s">
        <v>631</v>
      </c>
      <c r="D141" s="16" t="s">
        <v>632</v>
      </c>
      <c r="E141" s="68" t="s">
        <v>341</v>
      </c>
      <c r="F141" s="70"/>
      <c r="G141" s="70"/>
    </row>
    <row r="142">
      <c r="A142" s="37" t="s">
        <v>633</v>
      </c>
      <c r="D142" s="16" t="s">
        <v>634</v>
      </c>
      <c r="E142" s="68" t="s">
        <v>18</v>
      </c>
      <c r="F142" s="70"/>
      <c r="G142" s="70"/>
    </row>
    <row r="143">
      <c r="A143" s="37" t="s">
        <v>635</v>
      </c>
      <c r="D143" s="16" t="s">
        <v>636</v>
      </c>
      <c r="E143" s="68" t="s">
        <v>341</v>
      </c>
      <c r="F143" s="70"/>
      <c r="G143" s="70"/>
    </row>
    <row r="144">
      <c r="A144" s="37" t="s">
        <v>637</v>
      </c>
      <c r="D144" s="16" t="s">
        <v>638</v>
      </c>
      <c r="E144" s="68" t="s">
        <v>341</v>
      </c>
      <c r="F144" s="70"/>
      <c r="G144" s="70"/>
    </row>
    <row r="145">
      <c r="A145" s="37" t="s">
        <v>639</v>
      </c>
      <c r="D145" s="16" t="s">
        <v>640</v>
      </c>
      <c r="E145" s="68" t="s">
        <v>341</v>
      </c>
      <c r="F145" s="70"/>
      <c r="G145" s="70"/>
    </row>
    <row r="146">
      <c r="A146" s="37" t="s">
        <v>57</v>
      </c>
      <c r="B146" s="71" t="s">
        <v>58</v>
      </c>
      <c r="D146" s="16" t="s">
        <v>59</v>
      </c>
      <c r="E146" s="68" t="s">
        <v>20</v>
      </c>
      <c r="F146" s="51" t="s">
        <v>415</v>
      </c>
      <c r="G146" s="70"/>
    </row>
    <row r="147">
      <c r="A147" s="37" t="s">
        <v>641</v>
      </c>
      <c r="B147" s="71" t="s">
        <v>642</v>
      </c>
      <c r="D147" s="16" t="s">
        <v>643</v>
      </c>
      <c r="E147" s="68" t="s">
        <v>341</v>
      </c>
      <c r="F147" s="70"/>
      <c r="G147" s="70"/>
    </row>
    <row r="148">
      <c r="A148" s="37" t="s">
        <v>644</v>
      </c>
      <c r="D148" s="16" t="s">
        <v>645</v>
      </c>
      <c r="E148" s="68" t="s">
        <v>341</v>
      </c>
      <c r="F148" s="70"/>
      <c r="G148" s="70"/>
    </row>
    <row r="149">
      <c r="A149" s="37" t="s">
        <v>646</v>
      </c>
      <c r="D149" s="16" t="s">
        <v>647</v>
      </c>
      <c r="E149" s="68" t="s">
        <v>341</v>
      </c>
      <c r="F149" s="70"/>
      <c r="G149" s="70"/>
    </row>
    <row r="150">
      <c r="A150" s="37" t="s">
        <v>648</v>
      </c>
      <c r="B150" s="71" t="s">
        <v>649</v>
      </c>
      <c r="D150" s="16" t="s">
        <v>650</v>
      </c>
      <c r="E150" s="68" t="s">
        <v>341</v>
      </c>
      <c r="F150" s="70"/>
      <c r="G150" s="70"/>
    </row>
    <row r="151">
      <c r="A151" s="37" t="s">
        <v>651</v>
      </c>
      <c r="D151" s="16" t="s">
        <v>652</v>
      </c>
      <c r="E151" s="68" t="s">
        <v>341</v>
      </c>
      <c r="F151" s="70"/>
      <c r="G151" s="70"/>
    </row>
    <row r="152">
      <c r="A152" s="37" t="s">
        <v>653</v>
      </c>
      <c r="D152" s="16" t="s">
        <v>654</v>
      </c>
      <c r="E152" s="68" t="s">
        <v>18</v>
      </c>
      <c r="F152" s="51" t="s">
        <v>545</v>
      </c>
      <c r="G152" s="70"/>
    </row>
    <row r="153">
      <c r="A153" s="37" t="s">
        <v>655</v>
      </c>
      <c r="D153" s="16" t="s">
        <v>656</v>
      </c>
      <c r="E153" s="68" t="s">
        <v>341</v>
      </c>
      <c r="F153" s="70"/>
      <c r="G153" s="70"/>
    </row>
    <row r="154">
      <c r="A154" s="37" t="s">
        <v>657</v>
      </c>
      <c r="B154" s="71" t="s">
        <v>658</v>
      </c>
      <c r="D154" s="36"/>
      <c r="E154" s="68" t="s">
        <v>341</v>
      </c>
      <c r="F154" s="70"/>
      <c r="G154" s="70"/>
    </row>
    <row r="155">
      <c r="A155" s="37" t="s">
        <v>659</v>
      </c>
      <c r="D155" s="16" t="s">
        <v>660</v>
      </c>
      <c r="E155" s="68" t="s">
        <v>341</v>
      </c>
      <c r="F155" s="70"/>
      <c r="G155" s="70"/>
    </row>
    <row r="156">
      <c r="A156" s="37" t="s">
        <v>661</v>
      </c>
      <c r="D156" s="16" t="s">
        <v>662</v>
      </c>
      <c r="E156" s="68" t="s">
        <v>341</v>
      </c>
      <c r="F156" s="70"/>
      <c r="G156" s="70"/>
    </row>
    <row r="157">
      <c r="A157" s="37" t="s">
        <v>663</v>
      </c>
      <c r="B157" s="71" t="s">
        <v>664</v>
      </c>
      <c r="D157" s="16" t="s">
        <v>665</v>
      </c>
      <c r="E157" s="68" t="s">
        <v>18</v>
      </c>
      <c r="F157" s="70"/>
      <c r="G157" s="70"/>
    </row>
    <row r="158">
      <c r="A158" s="37" t="s">
        <v>666</v>
      </c>
      <c r="D158" s="16" t="s">
        <v>667</v>
      </c>
      <c r="E158" s="68" t="s">
        <v>341</v>
      </c>
      <c r="F158" s="70"/>
      <c r="G158" s="70"/>
    </row>
    <row r="159">
      <c r="A159" s="37" t="s">
        <v>668</v>
      </c>
      <c r="D159" s="16" t="s">
        <v>669</v>
      </c>
      <c r="E159" s="68" t="s">
        <v>341</v>
      </c>
      <c r="F159" s="70"/>
      <c r="G159" s="70"/>
    </row>
    <row r="160">
      <c r="A160" s="37" t="s">
        <v>670</v>
      </c>
      <c r="D160" s="16" t="s">
        <v>671</v>
      </c>
      <c r="E160" s="68" t="s">
        <v>341</v>
      </c>
      <c r="F160" s="70"/>
      <c r="G160" s="70"/>
    </row>
    <row r="161">
      <c r="A161" s="37" t="s">
        <v>672</v>
      </c>
      <c r="B161" s="71" t="s">
        <v>673</v>
      </c>
      <c r="D161" s="16" t="s">
        <v>674</v>
      </c>
      <c r="E161" s="68" t="s">
        <v>341</v>
      </c>
      <c r="F161" s="70"/>
      <c r="G161" s="70"/>
    </row>
    <row r="162">
      <c r="A162" s="37" t="s">
        <v>675</v>
      </c>
      <c r="B162" s="71" t="s">
        <v>676</v>
      </c>
      <c r="D162" s="16" t="s">
        <v>677</v>
      </c>
      <c r="E162" s="68" t="s">
        <v>18</v>
      </c>
      <c r="F162" s="70"/>
      <c r="G162" s="70"/>
    </row>
    <row r="163">
      <c r="A163" s="37" t="s">
        <v>678</v>
      </c>
      <c r="D163" s="16" t="s">
        <v>679</v>
      </c>
      <c r="E163" s="68" t="s">
        <v>18</v>
      </c>
      <c r="F163" s="70"/>
      <c r="G163" s="70"/>
    </row>
    <row r="164">
      <c r="A164" s="37" t="s">
        <v>680</v>
      </c>
      <c r="D164" s="16" t="s">
        <v>681</v>
      </c>
      <c r="E164" s="68" t="s">
        <v>341</v>
      </c>
      <c r="F164" s="70"/>
      <c r="G164" s="70"/>
    </row>
    <row r="165">
      <c r="A165" s="37" t="s">
        <v>682</v>
      </c>
      <c r="B165" s="71" t="s">
        <v>683</v>
      </c>
      <c r="D165" s="16" t="s">
        <v>684</v>
      </c>
      <c r="E165" s="68" t="s">
        <v>341</v>
      </c>
      <c r="F165" s="70"/>
      <c r="G165" s="70"/>
    </row>
    <row r="166">
      <c r="A166" s="37" t="s">
        <v>685</v>
      </c>
      <c r="D166" s="16" t="s">
        <v>686</v>
      </c>
      <c r="E166" s="68" t="s">
        <v>341</v>
      </c>
      <c r="F166" s="70"/>
      <c r="G166" s="70"/>
    </row>
    <row r="167">
      <c r="A167" s="37" t="s">
        <v>687</v>
      </c>
      <c r="B167" s="71" t="s">
        <v>688</v>
      </c>
      <c r="D167" s="16" t="s">
        <v>689</v>
      </c>
      <c r="E167" s="68" t="s">
        <v>341</v>
      </c>
      <c r="F167" s="70"/>
      <c r="G167" s="70"/>
    </row>
    <row r="168">
      <c r="A168" s="37" t="s">
        <v>690</v>
      </c>
      <c r="B168" s="71" t="s">
        <v>691</v>
      </c>
      <c r="D168" s="16" t="s">
        <v>692</v>
      </c>
      <c r="E168" s="68" t="s">
        <v>20</v>
      </c>
      <c r="F168" s="51" t="s">
        <v>415</v>
      </c>
      <c r="G168" s="70"/>
    </row>
    <row r="169">
      <c r="A169" s="37" t="s">
        <v>693</v>
      </c>
      <c r="D169" s="16" t="s">
        <v>694</v>
      </c>
      <c r="E169" s="68" t="s">
        <v>18</v>
      </c>
      <c r="F169" s="70"/>
      <c r="G169" s="70"/>
    </row>
    <row r="170">
      <c r="A170" s="37" t="s">
        <v>695</v>
      </c>
      <c r="D170" s="16" t="s">
        <v>696</v>
      </c>
      <c r="E170" s="68" t="s">
        <v>341</v>
      </c>
      <c r="F170" s="70"/>
      <c r="G170" s="70"/>
    </row>
    <row r="171">
      <c r="A171" s="37" t="s">
        <v>697</v>
      </c>
      <c r="D171" s="16" t="s">
        <v>698</v>
      </c>
      <c r="E171" s="68" t="s">
        <v>20</v>
      </c>
      <c r="F171" s="51" t="s">
        <v>20</v>
      </c>
      <c r="G171" s="70"/>
    </row>
    <row r="172">
      <c r="A172" s="37" t="s">
        <v>699</v>
      </c>
      <c r="D172" s="16" t="s">
        <v>700</v>
      </c>
      <c r="E172" s="68" t="s">
        <v>341</v>
      </c>
      <c r="F172" s="70"/>
      <c r="G172" s="70"/>
    </row>
    <row r="173">
      <c r="A173" s="37" t="s">
        <v>63</v>
      </c>
      <c r="D173" s="16" t="s">
        <v>64</v>
      </c>
      <c r="E173" s="68" t="s">
        <v>20</v>
      </c>
      <c r="F173" s="51" t="s">
        <v>20</v>
      </c>
      <c r="G173" s="70"/>
    </row>
    <row r="174">
      <c r="A174" s="37" t="s">
        <v>701</v>
      </c>
      <c r="D174" s="16" t="s">
        <v>702</v>
      </c>
      <c r="E174" s="68" t="s">
        <v>341</v>
      </c>
      <c r="F174" s="70"/>
      <c r="G174" s="70"/>
    </row>
    <row r="175">
      <c r="A175" s="37" t="s">
        <v>703</v>
      </c>
      <c r="D175" s="16" t="s">
        <v>704</v>
      </c>
      <c r="E175" s="68" t="s">
        <v>341</v>
      </c>
      <c r="F175" s="70"/>
      <c r="G175" s="70"/>
    </row>
    <row r="176">
      <c r="A176" s="37" t="s">
        <v>705</v>
      </c>
      <c r="D176" s="16" t="s">
        <v>706</v>
      </c>
      <c r="E176" s="68" t="s">
        <v>18</v>
      </c>
      <c r="F176" s="51" t="s">
        <v>545</v>
      </c>
      <c r="G176" s="70"/>
    </row>
    <row r="177">
      <c r="A177" s="37" t="s">
        <v>707</v>
      </c>
      <c r="B177" s="71" t="s">
        <v>708</v>
      </c>
      <c r="D177" s="16" t="s">
        <v>709</v>
      </c>
      <c r="E177" s="68" t="s">
        <v>341</v>
      </c>
      <c r="F177" s="70"/>
      <c r="G177" s="70"/>
    </row>
    <row r="178">
      <c r="A178" s="37" t="s">
        <v>710</v>
      </c>
      <c r="B178" s="71" t="s">
        <v>711</v>
      </c>
      <c r="D178" s="16" t="s">
        <v>712</v>
      </c>
      <c r="E178" s="68" t="s">
        <v>341</v>
      </c>
      <c r="F178" s="70"/>
      <c r="G178" s="70"/>
    </row>
    <row r="179">
      <c r="A179" s="37" t="s">
        <v>713</v>
      </c>
      <c r="D179" s="16" t="s">
        <v>714</v>
      </c>
      <c r="E179" s="68" t="s">
        <v>18</v>
      </c>
      <c r="F179" s="70"/>
      <c r="G179" s="70"/>
    </row>
    <row r="180">
      <c r="A180" s="37" t="s">
        <v>715</v>
      </c>
      <c r="D180" s="16" t="s">
        <v>716</v>
      </c>
      <c r="E180" s="68" t="s">
        <v>341</v>
      </c>
      <c r="F180" s="70"/>
      <c r="G180" s="70"/>
    </row>
    <row r="181">
      <c r="A181" s="37" t="s">
        <v>717</v>
      </c>
      <c r="D181" s="16" t="s">
        <v>718</v>
      </c>
      <c r="E181" s="68" t="s">
        <v>341</v>
      </c>
      <c r="F181" s="70"/>
      <c r="G181" s="70"/>
    </row>
    <row r="182">
      <c r="A182" s="37" t="s">
        <v>719</v>
      </c>
      <c r="B182" s="71" t="s">
        <v>720</v>
      </c>
      <c r="D182" s="36"/>
      <c r="E182" s="68" t="s">
        <v>20</v>
      </c>
      <c r="F182" s="51" t="s">
        <v>415</v>
      </c>
      <c r="G182" s="70"/>
    </row>
    <row r="183">
      <c r="A183" s="37" t="s">
        <v>721</v>
      </c>
      <c r="D183" s="16" t="s">
        <v>722</v>
      </c>
      <c r="E183" s="68" t="s">
        <v>18</v>
      </c>
      <c r="F183" s="51" t="s">
        <v>545</v>
      </c>
      <c r="G183" s="70"/>
    </row>
    <row r="184">
      <c r="A184" s="37" t="s">
        <v>65</v>
      </c>
      <c r="D184" s="16" t="s">
        <v>66</v>
      </c>
      <c r="E184" s="68" t="s">
        <v>20</v>
      </c>
      <c r="F184" s="51" t="s">
        <v>20</v>
      </c>
      <c r="G184" s="70"/>
    </row>
    <row r="185">
      <c r="A185" s="37" t="s">
        <v>69</v>
      </c>
      <c r="B185" s="71" t="s">
        <v>70</v>
      </c>
      <c r="D185" s="36"/>
      <c r="E185" s="68" t="s">
        <v>20</v>
      </c>
      <c r="F185" s="51" t="s">
        <v>20</v>
      </c>
      <c r="G185" s="70"/>
    </row>
    <row r="186">
      <c r="A186" s="37" t="s">
        <v>723</v>
      </c>
      <c r="D186" s="16" t="s">
        <v>724</v>
      </c>
      <c r="E186" s="68" t="s">
        <v>341</v>
      </c>
      <c r="F186" s="70"/>
      <c r="G186" s="70"/>
    </row>
    <row r="187">
      <c r="A187" s="37" t="s">
        <v>71</v>
      </c>
      <c r="D187" s="16" t="s">
        <v>72</v>
      </c>
      <c r="E187" s="68" t="s">
        <v>20</v>
      </c>
      <c r="F187" s="51" t="s">
        <v>20</v>
      </c>
      <c r="G187" s="70"/>
    </row>
    <row r="188">
      <c r="A188" s="37" t="s">
        <v>74</v>
      </c>
      <c r="D188" s="16" t="s">
        <v>75</v>
      </c>
      <c r="E188" s="68" t="s">
        <v>20</v>
      </c>
      <c r="F188" s="51" t="s">
        <v>20</v>
      </c>
      <c r="G188" s="70"/>
    </row>
    <row r="189">
      <c r="A189" s="37" t="s">
        <v>725</v>
      </c>
      <c r="D189" s="16" t="s">
        <v>726</v>
      </c>
      <c r="E189" s="68" t="s">
        <v>18</v>
      </c>
      <c r="F189" s="70"/>
      <c r="G189" s="70"/>
    </row>
    <row r="190">
      <c r="A190" s="37" t="s">
        <v>727</v>
      </c>
      <c r="B190" s="71" t="s">
        <v>728</v>
      </c>
      <c r="D190" s="16" t="s">
        <v>729</v>
      </c>
      <c r="E190" s="68" t="s">
        <v>341</v>
      </c>
      <c r="F190" s="70"/>
      <c r="G190" s="70"/>
    </row>
    <row r="191">
      <c r="A191" s="37" t="s">
        <v>730</v>
      </c>
      <c r="D191" s="16" t="s">
        <v>731</v>
      </c>
      <c r="E191" s="68" t="s">
        <v>341</v>
      </c>
      <c r="F191" s="70"/>
      <c r="G191" s="70"/>
    </row>
    <row r="192">
      <c r="A192" s="37" t="s">
        <v>732</v>
      </c>
      <c r="D192" s="16" t="s">
        <v>733</v>
      </c>
      <c r="E192" s="68" t="s">
        <v>341</v>
      </c>
      <c r="F192" s="70"/>
      <c r="G192" s="70"/>
    </row>
    <row r="193">
      <c r="A193" s="37" t="s">
        <v>78</v>
      </c>
      <c r="B193" s="71" t="s">
        <v>79</v>
      </c>
      <c r="D193" s="36"/>
      <c r="E193" s="68" t="s">
        <v>20</v>
      </c>
      <c r="F193" s="51" t="s">
        <v>20</v>
      </c>
      <c r="G193" s="70"/>
    </row>
    <row r="194">
      <c r="A194" s="37" t="s">
        <v>734</v>
      </c>
      <c r="B194" s="71" t="s">
        <v>735</v>
      </c>
      <c r="D194" s="16" t="s">
        <v>736</v>
      </c>
      <c r="E194" s="68" t="s">
        <v>18</v>
      </c>
      <c r="F194" s="70"/>
      <c r="G194" s="70"/>
    </row>
    <row r="195">
      <c r="A195" s="37" t="s">
        <v>737</v>
      </c>
      <c r="B195" s="71" t="s">
        <v>738</v>
      </c>
      <c r="D195" s="16" t="s">
        <v>739</v>
      </c>
      <c r="E195" s="68" t="s">
        <v>18</v>
      </c>
      <c r="F195" s="70"/>
      <c r="G195" s="70"/>
    </row>
    <row r="196">
      <c r="A196" s="37" t="s">
        <v>740</v>
      </c>
      <c r="D196" s="16" t="s">
        <v>741</v>
      </c>
      <c r="E196" s="68" t="s">
        <v>341</v>
      </c>
      <c r="F196" s="70"/>
      <c r="G196" s="70"/>
    </row>
    <row r="197">
      <c r="A197" s="37" t="s">
        <v>742</v>
      </c>
      <c r="B197" s="71" t="s">
        <v>743</v>
      </c>
      <c r="D197" s="16" t="s">
        <v>744</v>
      </c>
      <c r="E197" s="68" t="s">
        <v>18</v>
      </c>
      <c r="F197" s="70"/>
      <c r="G197" s="70"/>
    </row>
    <row r="198">
      <c r="A198" s="37" t="s">
        <v>745</v>
      </c>
      <c r="D198" s="16" t="s">
        <v>746</v>
      </c>
      <c r="E198" s="68" t="s">
        <v>341</v>
      </c>
      <c r="F198" s="70"/>
      <c r="G198" s="70"/>
    </row>
    <row r="199">
      <c r="A199" s="37" t="s">
        <v>748</v>
      </c>
      <c r="B199" s="71" t="s">
        <v>749</v>
      </c>
      <c r="D199" s="16" t="s">
        <v>750</v>
      </c>
      <c r="E199" s="68" t="s">
        <v>341</v>
      </c>
      <c r="F199" s="70"/>
      <c r="G199" s="70"/>
    </row>
    <row r="200">
      <c r="A200" s="37" t="s">
        <v>751</v>
      </c>
      <c r="D200" s="16" t="s">
        <v>752</v>
      </c>
      <c r="E200" s="68" t="s">
        <v>341</v>
      </c>
      <c r="F200" s="70"/>
      <c r="G200" s="70"/>
    </row>
    <row r="201">
      <c r="A201" s="37" t="s">
        <v>753</v>
      </c>
      <c r="D201" s="16" t="s">
        <v>754</v>
      </c>
      <c r="E201" s="68" t="s">
        <v>18</v>
      </c>
      <c r="F201" s="70"/>
      <c r="G201" s="70"/>
    </row>
    <row r="202">
      <c r="A202" s="37" t="s">
        <v>755</v>
      </c>
      <c r="D202" s="16" t="s">
        <v>756</v>
      </c>
      <c r="E202" s="68" t="s">
        <v>341</v>
      </c>
      <c r="F202" s="70"/>
      <c r="G202" s="70"/>
    </row>
    <row r="203">
      <c r="A203" s="37" t="s">
        <v>757</v>
      </c>
      <c r="D203" s="36"/>
      <c r="E203" s="68" t="s">
        <v>20</v>
      </c>
      <c r="F203" s="51" t="s">
        <v>415</v>
      </c>
      <c r="G203" s="70"/>
    </row>
    <row r="204">
      <c r="A204" s="85" t="s">
        <v>758</v>
      </c>
      <c r="B204" s="95" t="s">
        <v>759</v>
      </c>
      <c r="C204" s="86"/>
      <c r="D204" s="87" t="s">
        <v>760</v>
      </c>
      <c r="E204" s="88" t="s">
        <v>341</v>
      </c>
      <c r="F204" s="89"/>
      <c r="G204" s="89"/>
    </row>
    <row r="205">
      <c r="A205" s="85" t="s">
        <v>80</v>
      </c>
      <c r="B205" s="95" t="s">
        <v>81</v>
      </c>
      <c r="C205" s="86"/>
      <c r="D205" s="87" t="s">
        <v>82</v>
      </c>
      <c r="E205" s="88" t="s">
        <v>20</v>
      </c>
      <c r="F205" s="96" t="s">
        <v>18</v>
      </c>
      <c r="G205" s="89"/>
    </row>
    <row r="206">
      <c r="A206" s="37" t="s">
        <v>761</v>
      </c>
      <c r="D206" s="16" t="s">
        <v>762</v>
      </c>
      <c r="E206" s="68" t="s">
        <v>341</v>
      </c>
      <c r="F206" s="70"/>
      <c r="G206" s="70"/>
    </row>
    <row r="207">
      <c r="A207" s="37" t="s">
        <v>763</v>
      </c>
      <c r="D207" s="16" t="s">
        <v>764</v>
      </c>
      <c r="E207" s="68" t="s">
        <v>341</v>
      </c>
      <c r="F207" s="70"/>
      <c r="G207" s="70"/>
    </row>
    <row r="208">
      <c r="A208" s="37" t="s">
        <v>302</v>
      </c>
      <c r="D208" s="16" t="s">
        <v>303</v>
      </c>
      <c r="E208" s="68" t="s">
        <v>20</v>
      </c>
      <c r="F208" s="51" t="s">
        <v>20</v>
      </c>
      <c r="G208" s="70"/>
    </row>
    <row r="209">
      <c r="A209" s="37" t="s">
        <v>765</v>
      </c>
      <c r="D209" s="16" t="s">
        <v>766</v>
      </c>
      <c r="E209" s="68" t="s">
        <v>18</v>
      </c>
      <c r="F209" s="70"/>
      <c r="G209" s="70"/>
    </row>
    <row r="210">
      <c r="A210" s="37" t="s">
        <v>767</v>
      </c>
      <c r="D210" s="16" t="s">
        <v>768</v>
      </c>
      <c r="E210" s="68" t="s">
        <v>341</v>
      </c>
      <c r="F210" s="70"/>
      <c r="G210" s="70"/>
    </row>
    <row r="211">
      <c r="A211" s="37" t="s">
        <v>769</v>
      </c>
      <c r="D211" s="16" t="s">
        <v>770</v>
      </c>
      <c r="E211" s="68" t="s">
        <v>341</v>
      </c>
      <c r="F211" s="70"/>
      <c r="G211" s="70"/>
    </row>
    <row r="212">
      <c r="A212" s="37" t="s">
        <v>771</v>
      </c>
      <c r="D212" s="16" t="s">
        <v>772</v>
      </c>
      <c r="E212" s="68" t="s">
        <v>18</v>
      </c>
      <c r="F212" s="70"/>
      <c r="G212" s="70"/>
    </row>
    <row r="213">
      <c r="A213" s="37" t="s">
        <v>773</v>
      </c>
      <c r="D213" s="16" t="s">
        <v>774</v>
      </c>
      <c r="E213" s="68" t="s">
        <v>341</v>
      </c>
      <c r="F213" s="70"/>
      <c r="G213" s="70"/>
    </row>
    <row r="214">
      <c r="A214" s="37" t="s">
        <v>775</v>
      </c>
      <c r="B214" s="23" t="s">
        <v>776</v>
      </c>
      <c r="D214" s="16" t="s">
        <v>777</v>
      </c>
      <c r="E214" s="68" t="s">
        <v>341</v>
      </c>
      <c r="F214" s="70"/>
      <c r="G214" s="70"/>
    </row>
    <row r="215">
      <c r="A215" s="37" t="s">
        <v>778</v>
      </c>
      <c r="B215" s="71" t="s">
        <v>779</v>
      </c>
      <c r="D215" s="16" t="s">
        <v>780</v>
      </c>
      <c r="E215" s="68" t="s">
        <v>18</v>
      </c>
      <c r="F215" s="70"/>
      <c r="G215" s="70"/>
    </row>
    <row r="216">
      <c r="A216" s="37" t="s">
        <v>781</v>
      </c>
      <c r="D216" s="16" t="s">
        <v>782</v>
      </c>
      <c r="E216" s="68" t="s">
        <v>341</v>
      </c>
      <c r="F216" s="70"/>
      <c r="G216" s="70"/>
    </row>
    <row r="217">
      <c r="A217" s="37" t="s">
        <v>783</v>
      </c>
      <c r="D217" s="16" t="s">
        <v>784</v>
      </c>
      <c r="E217" s="68" t="s">
        <v>341</v>
      </c>
      <c r="F217" s="70"/>
      <c r="G217" s="70"/>
    </row>
    <row r="218">
      <c r="A218" s="37" t="s">
        <v>83</v>
      </c>
      <c r="D218" s="36"/>
      <c r="E218" s="68" t="s">
        <v>20</v>
      </c>
      <c r="F218" s="51" t="s">
        <v>20</v>
      </c>
      <c r="G218" s="70"/>
    </row>
    <row r="219">
      <c r="A219" s="37" t="s">
        <v>785</v>
      </c>
      <c r="B219" s="71" t="s">
        <v>786</v>
      </c>
      <c r="D219" s="16" t="s">
        <v>787</v>
      </c>
      <c r="E219" s="68" t="s">
        <v>341</v>
      </c>
      <c r="F219" s="70"/>
      <c r="G219" s="70"/>
    </row>
    <row r="220">
      <c r="A220" s="37" t="s">
        <v>788</v>
      </c>
      <c r="D220" s="16" t="s">
        <v>789</v>
      </c>
      <c r="E220" s="68" t="s">
        <v>18</v>
      </c>
      <c r="F220" s="70"/>
      <c r="G220" s="70"/>
    </row>
    <row r="221">
      <c r="A221" s="37" t="s">
        <v>790</v>
      </c>
      <c r="D221" s="16" t="s">
        <v>791</v>
      </c>
      <c r="E221" s="68" t="s">
        <v>18</v>
      </c>
      <c r="F221" s="70"/>
      <c r="G221" s="70"/>
    </row>
    <row r="222">
      <c r="A222" s="37" t="s">
        <v>792</v>
      </c>
      <c r="D222" s="16" t="s">
        <v>793</v>
      </c>
      <c r="E222" s="68" t="s">
        <v>341</v>
      </c>
      <c r="F222" s="70"/>
      <c r="G222" s="70"/>
    </row>
    <row r="223">
      <c r="A223" s="37" t="s">
        <v>794</v>
      </c>
      <c r="D223" s="16" t="s">
        <v>795</v>
      </c>
      <c r="E223" s="68" t="s">
        <v>341</v>
      </c>
      <c r="F223" s="70"/>
      <c r="G223" s="70"/>
    </row>
    <row r="224">
      <c r="A224" s="37" t="s">
        <v>84</v>
      </c>
      <c r="B224" s="71" t="s">
        <v>85</v>
      </c>
      <c r="D224" s="36"/>
      <c r="E224" s="68" t="s">
        <v>20</v>
      </c>
      <c r="F224" s="51" t="s">
        <v>20</v>
      </c>
      <c r="G224" s="70"/>
    </row>
    <row r="225">
      <c r="A225" s="37" t="s">
        <v>796</v>
      </c>
      <c r="D225" s="16" t="s">
        <v>797</v>
      </c>
      <c r="E225" s="68" t="s">
        <v>18</v>
      </c>
      <c r="F225" s="70"/>
      <c r="G225" s="70"/>
    </row>
    <row r="226">
      <c r="A226" s="37" t="s">
        <v>798</v>
      </c>
      <c r="D226" s="36"/>
      <c r="E226" s="68" t="s">
        <v>18</v>
      </c>
      <c r="F226" s="70"/>
      <c r="G226" s="70"/>
    </row>
    <row r="227">
      <c r="A227" s="37" t="s">
        <v>799</v>
      </c>
      <c r="D227" s="16" t="s">
        <v>800</v>
      </c>
      <c r="E227" s="68" t="s">
        <v>18</v>
      </c>
      <c r="F227" s="70"/>
      <c r="G227" s="70"/>
    </row>
    <row r="228">
      <c r="A228" s="37" t="s">
        <v>952</v>
      </c>
      <c r="B228" s="23" t="s">
        <v>91</v>
      </c>
      <c r="D228" s="36"/>
      <c r="E228" s="68" t="s">
        <v>20</v>
      </c>
      <c r="F228" s="51" t="s">
        <v>20</v>
      </c>
      <c r="G228" s="70"/>
    </row>
    <row r="229">
      <c r="A229" s="37" t="s">
        <v>801</v>
      </c>
      <c r="D229" s="16" t="s">
        <v>802</v>
      </c>
      <c r="E229" s="68" t="s">
        <v>18</v>
      </c>
      <c r="F229" s="70"/>
      <c r="G229" s="70"/>
    </row>
    <row r="230">
      <c r="A230" s="37" t="s">
        <v>803</v>
      </c>
      <c r="D230" s="16" t="s">
        <v>804</v>
      </c>
      <c r="E230" s="68" t="s">
        <v>20</v>
      </c>
      <c r="F230" s="51" t="s">
        <v>20</v>
      </c>
      <c r="G230" s="70"/>
    </row>
    <row r="231">
      <c r="A231" s="37" t="s">
        <v>805</v>
      </c>
      <c r="B231" s="71" t="s">
        <v>806</v>
      </c>
      <c r="D231" s="16" t="s">
        <v>807</v>
      </c>
      <c r="E231" s="68" t="s">
        <v>341</v>
      </c>
      <c r="F231" s="70"/>
      <c r="G231" s="70"/>
    </row>
    <row r="232">
      <c r="A232" s="37" t="s">
        <v>808</v>
      </c>
      <c r="B232" s="71" t="s">
        <v>809</v>
      </c>
      <c r="D232" s="16" t="s">
        <v>810</v>
      </c>
      <c r="E232" s="68" t="s">
        <v>18</v>
      </c>
      <c r="F232" s="70"/>
      <c r="G232" s="70"/>
    </row>
    <row r="233">
      <c r="A233" s="37" t="s">
        <v>811</v>
      </c>
      <c r="D233" s="16" t="s">
        <v>812</v>
      </c>
      <c r="E233" s="68" t="s">
        <v>341</v>
      </c>
      <c r="F233" s="70"/>
      <c r="G233" s="70"/>
    </row>
    <row r="234">
      <c r="A234" s="37" t="s">
        <v>813</v>
      </c>
      <c r="B234" s="71" t="s">
        <v>814</v>
      </c>
      <c r="D234" s="16" t="s">
        <v>815</v>
      </c>
      <c r="E234" s="68" t="s">
        <v>341</v>
      </c>
      <c r="F234" s="70"/>
      <c r="G234" s="70"/>
    </row>
    <row r="235">
      <c r="A235" s="37" t="s">
        <v>816</v>
      </c>
      <c r="B235" s="71" t="s">
        <v>817</v>
      </c>
      <c r="D235" s="16" t="s">
        <v>818</v>
      </c>
      <c r="E235" s="68" t="s">
        <v>341</v>
      </c>
      <c r="F235" s="70"/>
      <c r="G235" s="70"/>
    </row>
    <row r="236">
      <c r="A236" s="37" t="s">
        <v>819</v>
      </c>
      <c r="B236" s="71" t="s">
        <v>820</v>
      </c>
      <c r="D236" s="16" t="s">
        <v>821</v>
      </c>
      <c r="E236" s="68" t="s">
        <v>341</v>
      </c>
      <c r="F236" s="70"/>
      <c r="G236" s="70"/>
    </row>
    <row r="237">
      <c r="A237" s="37" t="s">
        <v>822</v>
      </c>
      <c r="B237" s="71" t="s">
        <v>823</v>
      </c>
      <c r="D237" s="16" t="s">
        <v>824</v>
      </c>
      <c r="E237" s="68" t="s">
        <v>18</v>
      </c>
      <c r="F237" s="70"/>
      <c r="G237" s="70"/>
    </row>
    <row r="238">
      <c r="A238" s="37" t="s">
        <v>825</v>
      </c>
      <c r="D238" s="16" t="s">
        <v>826</v>
      </c>
      <c r="E238" s="68" t="s">
        <v>341</v>
      </c>
      <c r="F238" s="70"/>
      <c r="G238" s="70"/>
    </row>
    <row r="239">
      <c r="A239" s="37" t="s">
        <v>827</v>
      </c>
      <c r="D239" s="16" t="s">
        <v>828</v>
      </c>
      <c r="E239" s="68" t="s">
        <v>341</v>
      </c>
      <c r="F239" s="70"/>
      <c r="G239" s="70"/>
    </row>
    <row r="240">
      <c r="A240" s="37" t="s">
        <v>829</v>
      </c>
      <c r="B240" s="71" t="s">
        <v>830</v>
      </c>
      <c r="D240" s="16" t="s">
        <v>831</v>
      </c>
      <c r="E240" s="68" t="s">
        <v>341</v>
      </c>
      <c r="F240" s="70"/>
      <c r="G240" s="70"/>
    </row>
    <row r="241">
      <c r="A241" s="37" t="s">
        <v>832</v>
      </c>
      <c r="D241" s="16" t="s">
        <v>833</v>
      </c>
      <c r="E241" s="68" t="s">
        <v>341</v>
      </c>
      <c r="F241" s="70"/>
      <c r="G241" s="70"/>
    </row>
    <row r="242">
      <c r="A242" s="37" t="s">
        <v>834</v>
      </c>
      <c r="D242" s="16" t="s">
        <v>835</v>
      </c>
      <c r="E242" s="68" t="s">
        <v>341</v>
      </c>
      <c r="F242" s="70"/>
      <c r="G242" s="70"/>
    </row>
    <row r="243">
      <c r="A243" s="37" t="s">
        <v>92</v>
      </c>
      <c r="D243" s="16" t="s">
        <v>93</v>
      </c>
      <c r="E243" s="68" t="s">
        <v>20</v>
      </c>
      <c r="F243" s="51" t="s">
        <v>20</v>
      </c>
      <c r="G243" s="70"/>
    </row>
    <row r="244">
      <c r="A244" s="37" t="s">
        <v>836</v>
      </c>
      <c r="B244" s="71" t="s">
        <v>837</v>
      </c>
      <c r="D244" s="16" t="s">
        <v>838</v>
      </c>
      <c r="E244" s="68" t="s">
        <v>341</v>
      </c>
      <c r="F244" s="70"/>
      <c r="G244" s="70"/>
    </row>
    <row r="245">
      <c r="A245" s="37" t="s">
        <v>839</v>
      </c>
      <c r="B245" s="71" t="s">
        <v>840</v>
      </c>
      <c r="D245" s="16" t="s">
        <v>841</v>
      </c>
      <c r="E245" s="68" t="s">
        <v>18</v>
      </c>
      <c r="F245" s="70"/>
      <c r="G245" s="70"/>
    </row>
    <row r="246">
      <c r="A246" s="37" t="s">
        <v>842</v>
      </c>
      <c r="D246" s="16" t="s">
        <v>843</v>
      </c>
      <c r="E246" s="68" t="s">
        <v>341</v>
      </c>
      <c r="F246" s="70"/>
      <c r="G246" s="70"/>
    </row>
    <row r="247">
      <c r="A247" s="37" t="s">
        <v>94</v>
      </c>
      <c r="B247" s="71" t="s">
        <v>96</v>
      </c>
      <c r="D247" s="36"/>
      <c r="E247" s="68" t="s">
        <v>20</v>
      </c>
      <c r="F247" s="51" t="s">
        <v>20</v>
      </c>
      <c r="G247" s="70"/>
    </row>
    <row r="248">
      <c r="A248" s="37" t="s">
        <v>844</v>
      </c>
      <c r="D248" s="16" t="s">
        <v>845</v>
      </c>
      <c r="E248" s="68" t="s">
        <v>18</v>
      </c>
      <c r="F248" s="70"/>
      <c r="G248" s="70"/>
    </row>
    <row r="249">
      <c r="A249" s="37" t="s">
        <v>846</v>
      </c>
      <c r="D249" s="16" t="s">
        <v>847</v>
      </c>
      <c r="E249" s="68" t="s">
        <v>341</v>
      </c>
      <c r="F249" s="70"/>
      <c r="G249" s="70"/>
    </row>
    <row r="250">
      <c r="A250" s="37" t="s">
        <v>848</v>
      </c>
      <c r="D250" s="16" t="s">
        <v>849</v>
      </c>
      <c r="E250" s="68" t="s">
        <v>18</v>
      </c>
      <c r="F250" s="70"/>
      <c r="G250" s="70"/>
    </row>
    <row r="251">
      <c r="A251" s="37" t="s">
        <v>850</v>
      </c>
      <c r="B251" s="71" t="s">
        <v>851</v>
      </c>
      <c r="D251" s="16" t="s">
        <v>852</v>
      </c>
      <c r="E251" s="68" t="s">
        <v>341</v>
      </c>
      <c r="F251" s="70"/>
      <c r="G251" s="70"/>
    </row>
    <row r="252">
      <c r="A252" s="37" t="s">
        <v>853</v>
      </c>
      <c r="D252" s="16" t="s">
        <v>854</v>
      </c>
      <c r="E252" s="68" t="s">
        <v>341</v>
      </c>
      <c r="F252" s="70"/>
      <c r="G252" s="70"/>
    </row>
    <row r="253">
      <c r="A253" s="37" t="s">
        <v>855</v>
      </c>
      <c r="D253" s="16" t="s">
        <v>856</v>
      </c>
      <c r="E253" s="68" t="s">
        <v>20</v>
      </c>
      <c r="F253" s="51" t="s">
        <v>20</v>
      </c>
      <c r="G253" s="70"/>
    </row>
    <row r="254">
      <c r="A254" s="37" t="s">
        <v>857</v>
      </c>
      <c r="D254" s="16" t="s">
        <v>858</v>
      </c>
      <c r="E254" s="68" t="s">
        <v>341</v>
      </c>
      <c r="F254" s="70"/>
      <c r="G254" s="70"/>
    </row>
    <row r="255">
      <c r="A255" s="37" t="s">
        <v>100</v>
      </c>
      <c r="D255" s="16" t="s">
        <v>101</v>
      </c>
      <c r="E255" s="68" t="s">
        <v>20</v>
      </c>
      <c r="F255" s="51" t="s">
        <v>20</v>
      </c>
      <c r="G255" s="70"/>
    </row>
    <row r="256">
      <c r="A256" s="37" t="s">
        <v>859</v>
      </c>
      <c r="D256" s="16" t="s">
        <v>860</v>
      </c>
      <c r="E256" s="68" t="s">
        <v>341</v>
      </c>
      <c r="F256" s="70"/>
      <c r="G256" s="70"/>
    </row>
    <row r="257">
      <c r="A257" s="37" t="s">
        <v>861</v>
      </c>
      <c r="D257" s="16" t="s">
        <v>862</v>
      </c>
      <c r="E257" s="68" t="s">
        <v>18</v>
      </c>
      <c r="F257" s="70"/>
      <c r="G257" s="70"/>
    </row>
    <row r="258">
      <c r="A258" s="37" t="s">
        <v>863</v>
      </c>
      <c r="D258" s="16" t="s">
        <v>864</v>
      </c>
      <c r="E258" s="68" t="s">
        <v>341</v>
      </c>
      <c r="F258" s="70"/>
      <c r="G258" s="70"/>
    </row>
    <row r="259">
      <c r="A259" s="37" t="s">
        <v>865</v>
      </c>
      <c r="B259" s="71" t="s">
        <v>866</v>
      </c>
      <c r="D259" s="16" t="s">
        <v>867</v>
      </c>
      <c r="E259" s="68" t="s">
        <v>341</v>
      </c>
      <c r="F259" s="70"/>
      <c r="G259" s="70"/>
    </row>
    <row r="260">
      <c r="A260" s="37" t="s">
        <v>868</v>
      </c>
      <c r="D260" s="16" t="s">
        <v>869</v>
      </c>
      <c r="E260" s="68" t="s">
        <v>18</v>
      </c>
      <c r="F260" s="70"/>
      <c r="G260" s="70"/>
    </row>
    <row r="261">
      <c r="A261" s="37" t="s">
        <v>870</v>
      </c>
      <c r="D261" s="16" t="s">
        <v>871</v>
      </c>
      <c r="E261" s="68" t="s">
        <v>341</v>
      </c>
      <c r="F261" s="70"/>
      <c r="G261" s="70"/>
    </row>
    <row r="262">
      <c r="A262" s="37" t="s">
        <v>872</v>
      </c>
      <c r="D262" s="16" t="s">
        <v>873</v>
      </c>
      <c r="E262" s="68" t="s">
        <v>341</v>
      </c>
      <c r="F262" s="70"/>
      <c r="G262" s="70"/>
    </row>
    <row r="263">
      <c r="A263" s="37" t="s">
        <v>874</v>
      </c>
      <c r="D263" s="16" t="s">
        <v>875</v>
      </c>
      <c r="E263" s="68" t="s">
        <v>18</v>
      </c>
      <c r="F263" s="70"/>
      <c r="G263" s="70"/>
    </row>
    <row r="264">
      <c r="A264" s="37" t="s">
        <v>876</v>
      </c>
      <c r="D264" s="16" t="s">
        <v>877</v>
      </c>
      <c r="E264" s="68" t="s">
        <v>18</v>
      </c>
      <c r="F264" s="51" t="s">
        <v>545</v>
      </c>
      <c r="G264" s="70"/>
    </row>
    <row r="265">
      <c r="A265" s="37" t="s">
        <v>878</v>
      </c>
      <c r="D265" s="16" t="s">
        <v>879</v>
      </c>
      <c r="E265" s="68" t="s">
        <v>18</v>
      </c>
      <c r="F265" s="70"/>
      <c r="G265" s="70"/>
    </row>
    <row r="266">
      <c r="A266" s="37" t="s">
        <v>880</v>
      </c>
      <c r="D266" s="16" t="s">
        <v>881</v>
      </c>
      <c r="E266" s="68" t="s">
        <v>341</v>
      </c>
      <c r="F266" s="70"/>
      <c r="G266" s="70"/>
    </row>
    <row r="267">
      <c r="A267" s="37" t="s">
        <v>882</v>
      </c>
      <c r="B267" s="71" t="s">
        <v>883</v>
      </c>
      <c r="D267" s="16" t="s">
        <v>884</v>
      </c>
      <c r="E267" s="68" t="s">
        <v>341</v>
      </c>
      <c r="F267" s="70"/>
      <c r="G267" s="70"/>
    </row>
    <row r="268">
      <c r="A268" s="37" t="s">
        <v>885</v>
      </c>
      <c r="D268" s="16" t="s">
        <v>886</v>
      </c>
      <c r="E268" s="68" t="s">
        <v>18</v>
      </c>
      <c r="F268" s="70"/>
      <c r="G268" s="70"/>
    </row>
    <row r="269">
      <c r="A269" s="37" t="s">
        <v>887</v>
      </c>
      <c r="B269" s="71" t="s">
        <v>888</v>
      </c>
      <c r="D269" s="16" t="s">
        <v>889</v>
      </c>
      <c r="E269" s="68" t="s">
        <v>18</v>
      </c>
      <c r="F269" s="70"/>
      <c r="G269" s="70"/>
    </row>
    <row r="270">
      <c r="A270" s="37" t="s">
        <v>890</v>
      </c>
      <c r="D270" s="16" t="s">
        <v>891</v>
      </c>
      <c r="E270" s="68" t="s">
        <v>341</v>
      </c>
      <c r="F270" s="70"/>
      <c r="G270" s="70"/>
    </row>
    <row r="271">
      <c r="A271" s="37" t="s">
        <v>892</v>
      </c>
      <c r="D271" s="16" t="s">
        <v>893</v>
      </c>
      <c r="E271" s="68" t="s">
        <v>341</v>
      </c>
      <c r="F271" s="70"/>
      <c r="G271" s="70"/>
    </row>
    <row r="272">
      <c r="A272" s="37" t="s">
        <v>894</v>
      </c>
      <c r="D272" s="16" t="s">
        <v>895</v>
      </c>
      <c r="E272" s="68" t="s">
        <v>18</v>
      </c>
      <c r="F272" s="70"/>
      <c r="G272" s="70"/>
    </row>
    <row r="273">
      <c r="A273" s="37" t="s">
        <v>896</v>
      </c>
      <c r="D273" s="16" t="s">
        <v>897</v>
      </c>
      <c r="E273" s="68" t="s">
        <v>18</v>
      </c>
      <c r="F273" s="70"/>
      <c r="G273" s="70"/>
    </row>
    <row r="274">
      <c r="A274" s="37" t="s">
        <v>898</v>
      </c>
      <c r="D274" s="16" t="s">
        <v>899</v>
      </c>
      <c r="E274" s="68" t="s">
        <v>18</v>
      </c>
      <c r="F274" s="70"/>
      <c r="G274" s="70"/>
    </row>
    <row r="275">
      <c r="A275" s="37" t="s">
        <v>900</v>
      </c>
      <c r="D275" s="16" t="s">
        <v>901</v>
      </c>
      <c r="E275" s="68" t="s">
        <v>18</v>
      </c>
      <c r="F275" s="70"/>
      <c r="G275" s="70"/>
    </row>
    <row r="276">
      <c r="A276" s="37" t="s">
        <v>902</v>
      </c>
      <c r="D276" s="16" t="s">
        <v>903</v>
      </c>
      <c r="E276" s="68" t="s">
        <v>18</v>
      </c>
      <c r="F276" s="70"/>
      <c r="G276" s="70"/>
    </row>
    <row r="277">
      <c r="A277" s="37" t="s">
        <v>904</v>
      </c>
      <c r="B277" s="71" t="s">
        <v>905</v>
      </c>
      <c r="D277" s="16" t="s">
        <v>906</v>
      </c>
      <c r="E277" s="68" t="s">
        <v>18</v>
      </c>
      <c r="F277" s="70"/>
      <c r="G277" s="70"/>
    </row>
    <row r="278">
      <c r="A278" s="37" t="s">
        <v>907</v>
      </c>
      <c r="D278" s="16" t="s">
        <v>908</v>
      </c>
      <c r="E278" s="68" t="s">
        <v>18</v>
      </c>
      <c r="F278" s="70"/>
      <c r="G278" s="70"/>
    </row>
    <row r="279">
      <c r="A279" s="37" t="s">
        <v>909</v>
      </c>
      <c r="B279" s="71" t="s">
        <v>910</v>
      </c>
      <c r="D279" s="16" t="s">
        <v>911</v>
      </c>
      <c r="E279" s="68" t="s">
        <v>18</v>
      </c>
      <c r="F279" s="70"/>
      <c r="G279" s="70"/>
    </row>
    <row r="280">
      <c r="A280" s="37" t="s">
        <v>912</v>
      </c>
      <c r="D280" s="16" t="s">
        <v>913</v>
      </c>
      <c r="E280" s="68" t="s">
        <v>18</v>
      </c>
      <c r="F280" s="70"/>
      <c r="G280" s="70"/>
    </row>
    <row r="281">
      <c r="A281" s="37" t="s">
        <v>914</v>
      </c>
      <c r="D281" s="16" t="s">
        <v>915</v>
      </c>
      <c r="E281" s="68" t="s">
        <v>341</v>
      </c>
      <c r="F281" s="70"/>
      <c r="G281" s="70"/>
    </row>
    <row r="282">
      <c r="A282" s="37" t="s">
        <v>916</v>
      </c>
      <c r="D282" s="16" t="s">
        <v>917</v>
      </c>
      <c r="E282" s="68" t="s">
        <v>18</v>
      </c>
      <c r="F282" s="70"/>
      <c r="G282" s="70"/>
    </row>
    <row r="283">
      <c r="A283" s="37" t="s">
        <v>918</v>
      </c>
      <c r="B283" s="71" t="s">
        <v>919</v>
      </c>
      <c r="D283" s="16" t="s">
        <v>920</v>
      </c>
      <c r="E283" s="68" t="s">
        <v>18</v>
      </c>
      <c r="F283" s="70"/>
      <c r="G283" s="70"/>
    </row>
    <row r="284">
      <c r="A284" s="37" t="s">
        <v>921</v>
      </c>
      <c r="D284" s="16" t="s">
        <v>922</v>
      </c>
      <c r="E284" s="68" t="s">
        <v>341</v>
      </c>
      <c r="F284" s="70"/>
      <c r="G284" s="70"/>
    </row>
    <row r="285">
      <c r="A285" s="37" t="s">
        <v>923</v>
      </c>
      <c r="B285" s="71" t="s">
        <v>924</v>
      </c>
      <c r="D285" s="16" t="s">
        <v>925</v>
      </c>
      <c r="E285" s="68" t="s">
        <v>341</v>
      </c>
      <c r="F285" s="70"/>
      <c r="G285" s="70"/>
    </row>
    <row r="286">
      <c r="A286" s="37" t="s">
        <v>926</v>
      </c>
      <c r="B286" s="71" t="s">
        <v>927</v>
      </c>
      <c r="D286" s="16" t="s">
        <v>928</v>
      </c>
      <c r="E286" s="68" t="s">
        <v>18</v>
      </c>
      <c r="F286" s="70"/>
      <c r="G286" s="70"/>
    </row>
    <row r="287">
      <c r="A287" s="37" t="s">
        <v>929</v>
      </c>
      <c r="B287" s="71" t="s">
        <v>930</v>
      </c>
      <c r="D287" s="16" t="s">
        <v>931</v>
      </c>
      <c r="E287" s="68" t="s">
        <v>20</v>
      </c>
      <c r="F287" s="51" t="s">
        <v>20</v>
      </c>
      <c r="G287" s="70"/>
    </row>
    <row r="288">
      <c r="A288" s="37" t="s">
        <v>932</v>
      </c>
      <c r="D288" s="16" t="s">
        <v>933</v>
      </c>
      <c r="E288" s="68" t="s">
        <v>18</v>
      </c>
      <c r="F288" s="70"/>
      <c r="G288" s="70"/>
    </row>
    <row r="289">
      <c r="A289" s="37" t="s">
        <v>934</v>
      </c>
      <c r="B289" s="71" t="s">
        <v>935</v>
      </c>
      <c r="D289" s="16" t="s">
        <v>936</v>
      </c>
      <c r="E289" s="68" t="s">
        <v>341</v>
      </c>
      <c r="F289" s="70"/>
      <c r="G289" s="70"/>
    </row>
    <row r="290">
      <c r="A290" s="37" t="s">
        <v>937</v>
      </c>
      <c r="B290" s="71" t="s">
        <v>938</v>
      </c>
      <c r="D290" s="16" t="s">
        <v>939</v>
      </c>
      <c r="E290" s="68" t="s">
        <v>341</v>
      </c>
      <c r="F290" s="70"/>
      <c r="G290" s="70"/>
    </row>
    <row r="291">
      <c r="A291" s="37" t="s">
        <v>940</v>
      </c>
      <c r="B291" s="71" t="s">
        <v>941</v>
      </c>
      <c r="D291" s="16" t="s">
        <v>942</v>
      </c>
      <c r="E291" s="68" t="s">
        <v>18</v>
      </c>
      <c r="F291" s="70"/>
      <c r="G291" s="70"/>
    </row>
    <row r="292">
      <c r="A292" s="37" t="s">
        <v>943</v>
      </c>
      <c r="B292" s="71" t="s">
        <v>944</v>
      </c>
      <c r="D292" s="16" t="s">
        <v>945</v>
      </c>
      <c r="E292" s="68" t="s">
        <v>341</v>
      </c>
      <c r="F292" s="70"/>
      <c r="G292" s="70"/>
    </row>
    <row r="293">
      <c r="A293" s="37" t="s">
        <v>946</v>
      </c>
      <c r="D293" s="16" t="s">
        <v>947</v>
      </c>
      <c r="E293" s="68" t="s">
        <v>341</v>
      </c>
      <c r="F293" s="70"/>
      <c r="G293" s="70"/>
    </row>
    <row r="294">
      <c r="A294" s="37" t="s">
        <v>948</v>
      </c>
      <c r="D294" s="16" t="s">
        <v>949</v>
      </c>
      <c r="E294" s="68" t="s">
        <v>18</v>
      </c>
      <c r="F294" s="70"/>
      <c r="G294" s="70"/>
    </row>
    <row r="295">
      <c r="A295" s="37" t="s">
        <v>105</v>
      </c>
      <c r="D295" s="16" t="s">
        <v>106</v>
      </c>
      <c r="E295" s="68" t="s">
        <v>20</v>
      </c>
      <c r="F295" s="51" t="s">
        <v>20</v>
      </c>
      <c r="G295" s="70"/>
    </row>
    <row r="296">
      <c r="A296" s="37" t="s">
        <v>950</v>
      </c>
      <c r="B296" s="71" t="s">
        <v>951</v>
      </c>
      <c r="D296" s="16" t="s">
        <v>953</v>
      </c>
      <c r="E296" s="68" t="s">
        <v>18</v>
      </c>
      <c r="F296" s="70"/>
      <c r="G296" s="70"/>
    </row>
    <row r="297">
      <c r="A297" s="37" t="s">
        <v>954</v>
      </c>
      <c r="D297" s="16" t="s">
        <v>955</v>
      </c>
      <c r="E297" s="68" t="s">
        <v>341</v>
      </c>
      <c r="F297" s="70"/>
      <c r="G297" s="70"/>
    </row>
    <row r="298">
      <c r="A298" s="37" t="s">
        <v>956</v>
      </c>
      <c r="D298" s="16" t="s">
        <v>957</v>
      </c>
      <c r="E298" s="68" t="s">
        <v>18</v>
      </c>
      <c r="F298" s="70"/>
      <c r="G298" s="70"/>
    </row>
    <row r="299">
      <c r="A299" s="37" t="s">
        <v>958</v>
      </c>
      <c r="B299" s="71" t="s">
        <v>959</v>
      </c>
      <c r="D299" s="36"/>
      <c r="E299" s="68" t="s">
        <v>18</v>
      </c>
      <c r="F299" s="70"/>
      <c r="G299" s="70"/>
    </row>
    <row r="300">
      <c r="A300" s="37" t="s">
        <v>960</v>
      </c>
      <c r="D300" s="16" t="s">
        <v>961</v>
      </c>
      <c r="E300" s="68" t="s">
        <v>341</v>
      </c>
      <c r="F300" s="70"/>
      <c r="G300" s="70"/>
    </row>
    <row r="301">
      <c r="A301" s="37" t="s">
        <v>962</v>
      </c>
      <c r="B301" s="71" t="s">
        <v>963</v>
      </c>
      <c r="D301" s="16" t="s">
        <v>964</v>
      </c>
      <c r="E301" s="68" t="s">
        <v>341</v>
      </c>
      <c r="F301" s="70"/>
      <c r="G301" s="70"/>
    </row>
    <row r="302">
      <c r="A302" s="37" t="s">
        <v>965</v>
      </c>
      <c r="D302" s="16" t="s">
        <v>966</v>
      </c>
      <c r="E302" s="68" t="s">
        <v>18</v>
      </c>
      <c r="F302" s="70"/>
      <c r="G302" s="70"/>
    </row>
    <row r="303">
      <c r="A303" s="37" t="s">
        <v>967</v>
      </c>
      <c r="D303" s="16" t="s">
        <v>968</v>
      </c>
      <c r="E303" s="68" t="s">
        <v>18</v>
      </c>
      <c r="F303" s="70"/>
      <c r="G303" s="70"/>
    </row>
    <row r="304">
      <c r="A304" s="37" t="s">
        <v>969</v>
      </c>
      <c r="D304" s="16" t="s">
        <v>970</v>
      </c>
      <c r="E304" s="68" t="s">
        <v>341</v>
      </c>
      <c r="F304" s="70"/>
      <c r="G304" s="70"/>
    </row>
    <row r="305">
      <c r="A305" s="37" t="s">
        <v>971</v>
      </c>
      <c r="D305" s="16" t="s">
        <v>972</v>
      </c>
      <c r="E305" s="68" t="s">
        <v>341</v>
      </c>
      <c r="F305" s="70"/>
      <c r="G305" s="70"/>
    </row>
    <row r="306">
      <c r="A306" s="37" t="s">
        <v>973</v>
      </c>
      <c r="D306" s="16" t="s">
        <v>974</v>
      </c>
      <c r="E306" s="68" t="s">
        <v>18</v>
      </c>
      <c r="F306" s="70"/>
      <c r="G306" s="70"/>
    </row>
    <row r="307">
      <c r="A307" s="37" t="s">
        <v>975</v>
      </c>
      <c r="D307" s="16" t="s">
        <v>976</v>
      </c>
      <c r="E307" s="68" t="s">
        <v>18</v>
      </c>
      <c r="F307" s="70"/>
      <c r="G307" s="70"/>
    </row>
    <row r="308">
      <c r="A308" s="37" t="s">
        <v>977</v>
      </c>
      <c r="B308" s="71" t="s">
        <v>978</v>
      </c>
      <c r="D308" s="16" t="s">
        <v>979</v>
      </c>
      <c r="E308" s="68" t="s">
        <v>18</v>
      </c>
      <c r="F308" s="70"/>
      <c r="G308" s="70"/>
    </row>
    <row r="309">
      <c r="A309" s="37" t="s">
        <v>980</v>
      </c>
      <c r="D309" s="16" t="s">
        <v>981</v>
      </c>
      <c r="E309" s="68" t="s">
        <v>18</v>
      </c>
      <c r="F309" s="70"/>
      <c r="G309" s="70"/>
    </row>
    <row r="310">
      <c r="A310" s="37" t="s">
        <v>982</v>
      </c>
      <c r="B310" s="71" t="s">
        <v>983</v>
      </c>
      <c r="D310" s="16" t="s">
        <v>984</v>
      </c>
      <c r="E310" s="68" t="s">
        <v>18</v>
      </c>
      <c r="F310" s="70"/>
      <c r="G310" s="70"/>
    </row>
    <row r="311">
      <c r="A311" s="37" t="s">
        <v>985</v>
      </c>
      <c r="D311" s="16" t="s">
        <v>986</v>
      </c>
      <c r="E311" s="68" t="s">
        <v>341</v>
      </c>
      <c r="F311" s="70"/>
      <c r="G311" s="70"/>
    </row>
    <row r="312">
      <c r="A312" s="37" t="s">
        <v>987</v>
      </c>
      <c r="B312" s="71" t="s">
        <v>988</v>
      </c>
      <c r="D312" s="16" t="s">
        <v>989</v>
      </c>
      <c r="E312" s="68" t="s">
        <v>341</v>
      </c>
      <c r="F312" s="70"/>
      <c r="G312" s="70"/>
    </row>
    <row r="313">
      <c r="A313" s="37" t="s">
        <v>990</v>
      </c>
      <c r="B313" s="71" t="s">
        <v>991</v>
      </c>
      <c r="D313" s="16" t="s">
        <v>992</v>
      </c>
      <c r="E313" s="68" t="s">
        <v>18</v>
      </c>
      <c r="F313" s="70"/>
      <c r="G313" s="70"/>
    </row>
    <row r="314">
      <c r="A314" s="37" t="s">
        <v>993</v>
      </c>
      <c r="B314" s="71" t="s">
        <v>994</v>
      </c>
      <c r="D314" s="16" t="s">
        <v>995</v>
      </c>
      <c r="E314" s="68" t="s">
        <v>18</v>
      </c>
      <c r="F314" s="70"/>
      <c r="G314" s="70"/>
    </row>
    <row r="315">
      <c r="A315" s="37" t="s">
        <v>107</v>
      </c>
      <c r="B315" s="71" t="s">
        <v>108</v>
      </c>
      <c r="D315" s="16" t="s">
        <v>109</v>
      </c>
      <c r="E315" s="68" t="s">
        <v>20</v>
      </c>
      <c r="F315" s="51" t="s">
        <v>20</v>
      </c>
      <c r="G315" s="70"/>
    </row>
    <row r="316">
      <c r="A316" s="37" t="s">
        <v>996</v>
      </c>
      <c r="D316" s="16" t="s">
        <v>997</v>
      </c>
      <c r="E316" s="68" t="s">
        <v>18</v>
      </c>
      <c r="F316" s="70"/>
      <c r="G316" s="70"/>
    </row>
    <row r="317">
      <c r="A317" s="37" t="s">
        <v>998</v>
      </c>
      <c r="D317" s="16" t="s">
        <v>999</v>
      </c>
      <c r="E317" s="68" t="s">
        <v>18</v>
      </c>
      <c r="F317" s="70"/>
      <c r="G317" s="70"/>
    </row>
    <row r="318">
      <c r="A318" s="37" t="s">
        <v>1000</v>
      </c>
      <c r="D318" s="16" t="s">
        <v>1001</v>
      </c>
      <c r="E318" s="68" t="s">
        <v>341</v>
      </c>
      <c r="F318" s="70"/>
      <c r="G318" s="70"/>
    </row>
    <row r="319">
      <c r="A319" s="37" t="s">
        <v>1002</v>
      </c>
      <c r="D319" s="16" t="s">
        <v>1003</v>
      </c>
      <c r="E319" s="68" t="s">
        <v>18</v>
      </c>
      <c r="F319" s="70"/>
      <c r="G319" s="70"/>
    </row>
    <row r="320">
      <c r="A320" s="37" t="s">
        <v>110</v>
      </c>
      <c r="B320" s="71" t="s">
        <v>111</v>
      </c>
      <c r="D320" s="36"/>
      <c r="E320" s="68" t="s">
        <v>20</v>
      </c>
      <c r="F320" s="51" t="s">
        <v>20</v>
      </c>
      <c r="G320" s="70"/>
    </row>
    <row r="321">
      <c r="A321" s="37" t="s">
        <v>1004</v>
      </c>
      <c r="D321" s="16" t="s">
        <v>1005</v>
      </c>
      <c r="E321" s="68" t="s">
        <v>18</v>
      </c>
      <c r="F321" s="70"/>
      <c r="G321" s="70"/>
    </row>
    <row r="322">
      <c r="A322" s="37" t="s">
        <v>112</v>
      </c>
      <c r="B322" s="71" t="s">
        <v>113</v>
      </c>
      <c r="D322" s="36"/>
      <c r="E322" s="68" t="s">
        <v>20</v>
      </c>
      <c r="F322" s="51" t="s">
        <v>20</v>
      </c>
      <c r="G322" s="70"/>
    </row>
    <row r="323">
      <c r="A323" s="37" t="s">
        <v>1006</v>
      </c>
      <c r="B323" s="71" t="s">
        <v>1007</v>
      </c>
      <c r="D323" s="16" t="s">
        <v>1008</v>
      </c>
      <c r="E323" s="68" t="s">
        <v>341</v>
      </c>
      <c r="F323" s="70"/>
      <c r="G323" s="70"/>
    </row>
    <row r="324">
      <c r="A324" s="37" t="s">
        <v>1009</v>
      </c>
      <c r="D324" s="16" t="s">
        <v>1010</v>
      </c>
      <c r="E324" s="68" t="s">
        <v>18</v>
      </c>
      <c r="F324" s="70"/>
      <c r="G324" s="70"/>
    </row>
    <row r="325">
      <c r="A325" s="37" t="s">
        <v>1011</v>
      </c>
      <c r="D325" s="16" t="s">
        <v>1012</v>
      </c>
      <c r="E325" s="68" t="s">
        <v>18</v>
      </c>
      <c r="F325" s="70"/>
      <c r="G325" s="70"/>
    </row>
    <row r="326">
      <c r="A326" s="37" t="s">
        <v>1013</v>
      </c>
      <c r="B326" s="71" t="s">
        <v>1014</v>
      </c>
      <c r="D326" s="16" t="s">
        <v>1015</v>
      </c>
      <c r="E326" s="68" t="s">
        <v>18</v>
      </c>
      <c r="F326" s="70"/>
      <c r="G326" s="70"/>
    </row>
    <row r="327">
      <c r="A327" s="37" t="s">
        <v>1016</v>
      </c>
      <c r="D327" s="16" t="s">
        <v>1017</v>
      </c>
      <c r="E327" s="68" t="s">
        <v>341</v>
      </c>
      <c r="F327" s="70"/>
      <c r="G327" s="70"/>
    </row>
    <row r="328">
      <c r="A328" s="37" t="s">
        <v>1018</v>
      </c>
      <c r="D328" s="16" t="s">
        <v>1019</v>
      </c>
      <c r="E328" s="68" t="s">
        <v>20</v>
      </c>
      <c r="F328" s="51" t="s">
        <v>20</v>
      </c>
      <c r="G328" s="70"/>
    </row>
    <row r="329">
      <c r="A329" s="37" t="s">
        <v>1020</v>
      </c>
      <c r="D329" s="16" t="s">
        <v>1021</v>
      </c>
      <c r="E329" s="68" t="s">
        <v>18</v>
      </c>
      <c r="F329" s="51" t="s">
        <v>545</v>
      </c>
      <c r="G329" s="70"/>
    </row>
    <row r="330">
      <c r="A330" s="37" t="s">
        <v>1022</v>
      </c>
      <c r="D330" s="16" t="s">
        <v>1023</v>
      </c>
      <c r="E330" s="68" t="s">
        <v>18</v>
      </c>
      <c r="F330" s="70"/>
      <c r="G330" s="70"/>
    </row>
    <row r="331">
      <c r="A331" s="37" t="s">
        <v>1024</v>
      </c>
      <c r="B331" s="23" t="s">
        <v>1025</v>
      </c>
      <c r="D331" s="36"/>
      <c r="E331" s="68" t="s">
        <v>18</v>
      </c>
      <c r="F331" s="70"/>
      <c r="G331" s="70"/>
    </row>
    <row r="332">
      <c r="A332" s="37" t="s">
        <v>1026</v>
      </c>
      <c r="D332" s="16" t="s">
        <v>1027</v>
      </c>
      <c r="E332" s="68" t="s">
        <v>341</v>
      </c>
      <c r="F332" s="70"/>
      <c r="G332" s="70"/>
    </row>
    <row r="333">
      <c r="A333" s="37" t="s">
        <v>1028</v>
      </c>
      <c r="D333" s="36"/>
      <c r="E333" s="68" t="s">
        <v>18</v>
      </c>
      <c r="F333" s="51" t="s">
        <v>545</v>
      </c>
      <c r="G333" s="70"/>
    </row>
    <row r="334">
      <c r="A334" s="37" t="s">
        <v>1029</v>
      </c>
      <c r="D334" s="16" t="s">
        <v>1030</v>
      </c>
      <c r="E334" s="68" t="s">
        <v>20</v>
      </c>
      <c r="F334" s="51" t="s">
        <v>20</v>
      </c>
      <c r="G334" s="70"/>
    </row>
    <row r="335">
      <c r="A335" s="37" t="s">
        <v>116</v>
      </c>
      <c r="D335" s="36"/>
      <c r="E335" s="68" t="s">
        <v>20</v>
      </c>
      <c r="F335" s="51" t="s">
        <v>20</v>
      </c>
      <c r="G335" s="70"/>
    </row>
    <row r="336">
      <c r="A336" s="37" t="s">
        <v>119</v>
      </c>
      <c r="D336" s="16" t="s">
        <v>120</v>
      </c>
      <c r="E336" s="68" t="s">
        <v>20</v>
      </c>
      <c r="F336" s="51" t="s">
        <v>20</v>
      </c>
      <c r="G336" s="70"/>
    </row>
    <row r="337">
      <c r="A337" s="37" t="s">
        <v>1031</v>
      </c>
      <c r="B337" s="71" t="s">
        <v>1032</v>
      </c>
      <c r="D337" s="16" t="s">
        <v>1033</v>
      </c>
      <c r="E337" s="68" t="s">
        <v>341</v>
      </c>
      <c r="F337" s="70"/>
      <c r="G337" s="70"/>
    </row>
    <row r="338">
      <c r="A338" s="37" t="s">
        <v>1034</v>
      </c>
      <c r="D338" s="16" t="s">
        <v>1035</v>
      </c>
      <c r="E338" s="68" t="s">
        <v>341</v>
      </c>
      <c r="F338" s="70"/>
      <c r="G338" s="70"/>
    </row>
    <row r="339">
      <c r="A339" s="37" t="s">
        <v>1036</v>
      </c>
      <c r="B339" s="71" t="s">
        <v>1037</v>
      </c>
      <c r="D339" s="16" t="s">
        <v>1038</v>
      </c>
      <c r="E339" s="68" t="s">
        <v>341</v>
      </c>
      <c r="F339" s="70"/>
      <c r="G339" s="70"/>
    </row>
    <row r="340">
      <c r="A340" s="37" t="s">
        <v>1039</v>
      </c>
      <c r="D340" s="16" t="s">
        <v>1040</v>
      </c>
      <c r="E340" s="68" t="s">
        <v>18</v>
      </c>
      <c r="F340" s="70"/>
      <c r="G340" s="70"/>
    </row>
    <row r="341">
      <c r="A341" s="37" t="s">
        <v>1041</v>
      </c>
      <c r="D341" s="16" t="s">
        <v>1042</v>
      </c>
      <c r="E341" s="68" t="s">
        <v>341</v>
      </c>
      <c r="F341" s="70"/>
      <c r="G341" s="70"/>
    </row>
    <row r="342">
      <c r="A342" s="37" t="s">
        <v>1043</v>
      </c>
      <c r="D342" s="16" t="s">
        <v>1044</v>
      </c>
      <c r="E342" s="68" t="s">
        <v>18</v>
      </c>
      <c r="F342" s="70"/>
      <c r="G342" s="70"/>
    </row>
    <row r="343">
      <c r="A343" s="37" t="s">
        <v>1045</v>
      </c>
      <c r="D343" s="16" t="s">
        <v>1046</v>
      </c>
      <c r="E343" s="68" t="s">
        <v>341</v>
      </c>
      <c r="F343" s="70"/>
      <c r="G343" s="70"/>
    </row>
    <row r="344">
      <c r="A344" s="37" t="s">
        <v>1047</v>
      </c>
      <c r="B344" s="71" t="s">
        <v>1048</v>
      </c>
      <c r="D344" s="16" t="s">
        <v>1049</v>
      </c>
      <c r="E344" s="68" t="s">
        <v>18</v>
      </c>
      <c r="F344" s="70"/>
      <c r="G344" s="70"/>
    </row>
    <row r="345">
      <c r="A345" s="37" t="s">
        <v>1050</v>
      </c>
      <c r="B345" s="71" t="s">
        <v>1051</v>
      </c>
      <c r="D345" s="16" t="s">
        <v>1052</v>
      </c>
      <c r="E345" s="68" t="s">
        <v>341</v>
      </c>
      <c r="F345" s="70"/>
      <c r="G345" s="70"/>
    </row>
    <row r="346">
      <c r="A346" s="37" t="s">
        <v>305</v>
      </c>
      <c r="D346" s="36"/>
      <c r="E346" s="68" t="s">
        <v>20</v>
      </c>
      <c r="F346" s="51" t="s">
        <v>20</v>
      </c>
      <c r="G346" s="70"/>
    </row>
    <row r="347">
      <c r="A347" s="37" t="s">
        <v>1053</v>
      </c>
      <c r="B347" s="71" t="s">
        <v>1054</v>
      </c>
      <c r="D347" s="16" t="s">
        <v>1055</v>
      </c>
      <c r="E347" s="68" t="s">
        <v>18</v>
      </c>
      <c r="F347" s="70"/>
      <c r="G347" s="70"/>
    </row>
    <row r="348">
      <c r="A348" s="37" t="s">
        <v>1056</v>
      </c>
      <c r="D348" s="16" t="s">
        <v>1057</v>
      </c>
      <c r="E348" s="68" t="s">
        <v>18</v>
      </c>
      <c r="F348" s="70"/>
      <c r="G348" s="70"/>
    </row>
    <row r="349">
      <c r="A349" s="37" t="s">
        <v>1058</v>
      </c>
      <c r="D349" s="16" t="s">
        <v>1059</v>
      </c>
      <c r="E349" s="68" t="s">
        <v>18</v>
      </c>
      <c r="F349" s="70"/>
      <c r="G349" s="70"/>
    </row>
    <row r="350">
      <c r="A350" s="37" t="s">
        <v>121</v>
      </c>
      <c r="B350" s="71" t="s">
        <v>122</v>
      </c>
      <c r="D350" s="36"/>
      <c r="E350" s="68" t="s">
        <v>20</v>
      </c>
      <c r="F350" s="51" t="s">
        <v>20</v>
      </c>
      <c r="G350" s="70"/>
    </row>
    <row r="351">
      <c r="A351" s="37" t="s">
        <v>1060</v>
      </c>
      <c r="D351" s="16" t="s">
        <v>1061</v>
      </c>
      <c r="E351" s="68" t="s">
        <v>341</v>
      </c>
      <c r="F351" s="70"/>
      <c r="G351" s="70"/>
    </row>
    <row r="352">
      <c r="A352" s="37" t="s">
        <v>1062</v>
      </c>
      <c r="D352" s="16" t="s">
        <v>1063</v>
      </c>
      <c r="E352" s="68" t="s">
        <v>18</v>
      </c>
      <c r="F352" s="70"/>
      <c r="G352" s="70"/>
    </row>
    <row r="353">
      <c r="A353" s="37" t="s">
        <v>1064</v>
      </c>
      <c r="B353" s="71" t="s">
        <v>1065</v>
      </c>
      <c r="D353" s="36"/>
      <c r="E353" s="68" t="s">
        <v>18</v>
      </c>
      <c r="F353" s="70"/>
      <c r="G353" s="70"/>
    </row>
    <row r="354">
      <c r="A354" s="37" t="s">
        <v>1066</v>
      </c>
      <c r="B354" s="71" t="s">
        <v>1067</v>
      </c>
      <c r="D354" s="36"/>
      <c r="E354" s="68" t="s">
        <v>18</v>
      </c>
      <c r="F354" s="70"/>
      <c r="G354" s="70"/>
    </row>
    <row r="355">
      <c r="A355" s="37" t="s">
        <v>1068</v>
      </c>
      <c r="D355" s="16" t="s">
        <v>1069</v>
      </c>
      <c r="E355" s="68" t="s">
        <v>341</v>
      </c>
      <c r="F355" s="70"/>
      <c r="G355" s="70"/>
    </row>
    <row r="356">
      <c r="A356" s="37" t="s">
        <v>1070</v>
      </c>
      <c r="D356" s="16" t="s">
        <v>1071</v>
      </c>
      <c r="E356" s="68" t="s">
        <v>341</v>
      </c>
      <c r="F356" s="70"/>
      <c r="G356" s="70"/>
    </row>
    <row r="357">
      <c r="A357" s="37" t="s">
        <v>1072</v>
      </c>
      <c r="D357" s="16" t="s">
        <v>1073</v>
      </c>
      <c r="E357" s="68" t="s">
        <v>341</v>
      </c>
      <c r="F357" s="70"/>
      <c r="G357" s="70"/>
    </row>
    <row r="358">
      <c r="A358" s="37" t="s">
        <v>1074</v>
      </c>
      <c r="D358" s="16" t="s">
        <v>1075</v>
      </c>
      <c r="E358" s="68" t="s">
        <v>341</v>
      </c>
      <c r="F358" s="70"/>
      <c r="G358" s="70"/>
    </row>
    <row r="359">
      <c r="A359" s="37" t="s">
        <v>1076</v>
      </c>
      <c r="D359" s="16" t="s">
        <v>1077</v>
      </c>
      <c r="E359" s="68" t="s">
        <v>341</v>
      </c>
      <c r="F359" s="70"/>
      <c r="G359" s="70"/>
    </row>
    <row r="360">
      <c r="A360" s="37" t="s">
        <v>1078</v>
      </c>
      <c r="D360" s="16" t="s">
        <v>1079</v>
      </c>
      <c r="E360" s="68" t="s">
        <v>20</v>
      </c>
      <c r="F360" s="70"/>
      <c r="G360" s="70"/>
    </row>
    <row r="361">
      <c r="A361" s="37" t="s">
        <v>1080</v>
      </c>
      <c r="D361" s="16" t="s">
        <v>1081</v>
      </c>
      <c r="E361" s="68" t="s">
        <v>18</v>
      </c>
      <c r="F361" s="51" t="s">
        <v>545</v>
      </c>
      <c r="G361" s="70"/>
    </row>
    <row r="362">
      <c r="A362" s="37" t="s">
        <v>1082</v>
      </c>
      <c r="B362" s="71" t="s">
        <v>1083</v>
      </c>
      <c r="D362" s="16" t="s">
        <v>1084</v>
      </c>
      <c r="E362" s="68" t="s">
        <v>341</v>
      </c>
      <c r="F362" s="70"/>
      <c r="G362" s="70"/>
    </row>
    <row r="363">
      <c r="A363" s="37" t="s">
        <v>1085</v>
      </c>
      <c r="D363" s="16" t="s">
        <v>1086</v>
      </c>
      <c r="E363" s="68" t="s">
        <v>18</v>
      </c>
      <c r="F363" s="70"/>
      <c r="G363" s="70"/>
    </row>
    <row r="364">
      <c r="A364" s="37" t="s">
        <v>1087</v>
      </c>
      <c r="B364" s="71" t="s">
        <v>1088</v>
      </c>
      <c r="D364" s="16" t="s">
        <v>1089</v>
      </c>
      <c r="E364" s="68" t="s">
        <v>18</v>
      </c>
      <c r="F364" s="70"/>
      <c r="G364" s="70"/>
    </row>
    <row r="365">
      <c r="A365" s="37" t="s">
        <v>1090</v>
      </c>
      <c r="D365" s="16" t="s">
        <v>1091</v>
      </c>
      <c r="E365" s="68" t="s">
        <v>20</v>
      </c>
      <c r="F365" s="51" t="s">
        <v>20</v>
      </c>
      <c r="G365" s="70"/>
    </row>
    <row r="366">
      <c r="A366" s="37" t="s">
        <v>1092</v>
      </c>
      <c r="D366" s="16" t="s">
        <v>1093</v>
      </c>
      <c r="E366" s="68" t="s">
        <v>18</v>
      </c>
      <c r="F366" s="70"/>
      <c r="G366" s="70"/>
    </row>
    <row r="367">
      <c r="A367" s="37" t="s">
        <v>1094</v>
      </c>
      <c r="D367" s="16" t="s">
        <v>1095</v>
      </c>
      <c r="E367" s="68" t="s">
        <v>341</v>
      </c>
      <c r="F367" s="70"/>
      <c r="G367" s="70"/>
    </row>
    <row r="368">
      <c r="A368" s="37" t="s">
        <v>1096</v>
      </c>
      <c r="D368" s="16" t="s">
        <v>1097</v>
      </c>
      <c r="E368" s="68" t="s">
        <v>341</v>
      </c>
      <c r="F368" s="70"/>
      <c r="G368" s="70"/>
    </row>
    <row r="369">
      <c r="A369" s="37" t="s">
        <v>1098</v>
      </c>
      <c r="B369" s="71" t="s">
        <v>1099</v>
      </c>
      <c r="D369" s="16" t="s">
        <v>1100</v>
      </c>
      <c r="E369" s="68" t="s">
        <v>18</v>
      </c>
      <c r="F369" s="70"/>
      <c r="G369" s="70"/>
    </row>
    <row r="370">
      <c r="A370" s="37" t="s">
        <v>1101</v>
      </c>
      <c r="B370" s="71" t="s">
        <v>1102</v>
      </c>
      <c r="D370" s="16" t="s">
        <v>1103</v>
      </c>
      <c r="E370" s="68" t="s">
        <v>18</v>
      </c>
      <c r="F370" s="70"/>
      <c r="G370" s="70"/>
    </row>
    <row r="371">
      <c r="A371" s="37" t="s">
        <v>1104</v>
      </c>
      <c r="D371" s="16" t="s">
        <v>1105</v>
      </c>
      <c r="E371" s="68" t="s">
        <v>18</v>
      </c>
      <c r="F371" s="70"/>
      <c r="G371" s="70"/>
    </row>
    <row r="372">
      <c r="A372" s="37" t="s">
        <v>1106</v>
      </c>
      <c r="D372" s="16" t="s">
        <v>1107</v>
      </c>
      <c r="E372" s="68" t="s">
        <v>341</v>
      </c>
      <c r="F372" s="70"/>
      <c r="G372" s="70"/>
    </row>
    <row r="373">
      <c r="A373" s="37" t="s">
        <v>1108</v>
      </c>
      <c r="D373" s="16" t="s">
        <v>1109</v>
      </c>
      <c r="E373" s="68" t="s">
        <v>341</v>
      </c>
      <c r="F373" s="70"/>
      <c r="G373" s="70"/>
    </row>
    <row r="374">
      <c r="A374" s="37" t="s">
        <v>1110</v>
      </c>
      <c r="B374" s="71" t="s">
        <v>1111</v>
      </c>
      <c r="D374" s="16" t="s">
        <v>1112</v>
      </c>
      <c r="E374" s="68" t="s">
        <v>341</v>
      </c>
      <c r="F374" s="70"/>
      <c r="G374" s="70"/>
    </row>
    <row r="375">
      <c r="A375" s="37" t="s">
        <v>1113</v>
      </c>
      <c r="D375" s="16" t="s">
        <v>1114</v>
      </c>
      <c r="E375" s="68" t="s">
        <v>18</v>
      </c>
      <c r="F375" s="70"/>
      <c r="G375" s="70"/>
    </row>
    <row r="376">
      <c r="A376" s="37" t="s">
        <v>126</v>
      </c>
      <c r="D376" s="16" t="s">
        <v>127</v>
      </c>
      <c r="E376" s="68" t="s">
        <v>20</v>
      </c>
      <c r="F376" s="51" t="s">
        <v>20</v>
      </c>
      <c r="G376" s="70"/>
    </row>
    <row r="377">
      <c r="A377" s="37" t="s">
        <v>1115</v>
      </c>
      <c r="D377" s="16" t="s">
        <v>1116</v>
      </c>
      <c r="E377" s="68" t="s">
        <v>18</v>
      </c>
      <c r="F377" s="70"/>
      <c r="G377" s="70"/>
    </row>
    <row r="378">
      <c r="A378" s="37" t="s">
        <v>130</v>
      </c>
      <c r="D378" s="16" t="s">
        <v>131</v>
      </c>
      <c r="E378" s="68" t="s">
        <v>20</v>
      </c>
      <c r="F378" s="51" t="s">
        <v>20</v>
      </c>
      <c r="G378" s="70"/>
    </row>
    <row r="379">
      <c r="A379" s="37" t="s">
        <v>1117</v>
      </c>
      <c r="D379" s="16" t="s">
        <v>1118</v>
      </c>
      <c r="E379" s="68" t="s">
        <v>341</v>
      </c>
      <c r="F379" s="70"/>
      <c r="G379" s="70"/>
    </row>
    <row r="380">
      <c r="A380" s="37" t="s">
        <v>1119</v>
      </c>
      <c r="D380" s="16" t="s">
        <v>1120</v>
      </c>
      <c r="E380" s="68" t="s">
        <v>341</v>
      </c>
      <c r="F380" s="70"/>
      <c r="G380" s="70"/>
    </row>
    <row r="381">
      <c r="A381" s="37" t="s">
        <v>1121</v>
      </c>
      <c r="D381" s="16" t="s">
        <v>1122</v>
      </c>
      <c r="E381" s="68" t="s">
        <v>341</v>
      </c>
      <c r="F381" s="70"/>
      <c r="G381" s="70"/>
    </row>
    <row r="382">
      <c r="A382" s="37" t="s">
        <v>1123</v>
      </c>
      <c r="B382" s="71" t="s">
        <v>1124</v>
      </c>
      <c r="D382" s="36"/>
      <c r="E382" s="68" t="s">
        <v>341</v>
      </c>
      <c r="F382" s="70"/>
      <c r="G382" s="70"/>
    </row>
    <row r="383">
      <c r="A383" s="37" t="s">
        <v>132</v>
      </c>
      <c r="B383" s="71" t="s">
        <v>133</v>
      </c>
      <c r="D383" s="36"/>
      <c r="E383" s="68" t="s">
        <v>20</v>
      </c>
      <c r="F383" s="51" t="s">
        <v>20</v>
      </c>
      <c r="G383" s="70"/>
    </row>
    <row r="384">
      <c r="A384" s="37" t="s">
        <v>1125</v>
      </c>
      <c r="B384" s="71" t="s">
        <v>1126</v>
      </c>
      <c r="D384" s="16" t="s">
        <v>1127</v>
      </c>
      <c r="E384" s="68" t="s">
        <v>341</v>
      </c>
      <c r="F384" s="70"/>
      <c r="G384" s="70"/>
    </row>
    <row r="385">
      <c r="A385" s="37" t="s">
        <v>1128</v>
      </c>
      <c r="B385" s="71" t="s">
        <v>1129</v>
      </c>
      <c r="D385" s="16" t="s">
        <v>1130</v>
      </c>
      <c r="E385" s="68" t="s">
        <v>341</v>
      </c>
      <c r="F385" s="70"/>
      <c r="G385" s="70"/>
    </row>
    <row r="386">
      <c r="A386" s="37" t="s">
        <v>134</v>
      </c>
      <c r="D386" s="16" t="s">
        <v>135</v>
      </c>
      <c r="E386" s="68" t="s">
        <v>20</v>
      </c>
      <c r="F386" s="51" t="s">
        <v>20</v>
      </c>
      <c r="G386" s="70"/>
    </row>
    <row r="387">
      <c r="A387" s="37" t="s">
        <v>1131</v>
      </c>
      <c r="B387" s="71" t="s">
        <v>1132</v>
      </c>
      <c r="D387" s="36"/>
      <c r="E387" s="68" t="s">
        <v>18</v>
      </c>
      <c r="F387" s="70"/>
      <c r="G387" s="70"/>
    </row>
    <row r="388">
      <c r="A388" s="37" t="s">
        <v>1133</v>
      </c>
      <c r="D388" s="16" t="s">
        <v>1134</v>
      </c>
      <c r="E388" s="68" t="s">
        <v>341</v>
      </c>
      <c r="F388" s="70"/>
      <c r="G388" s="70"/>
    </row>
    <row r="389">
      <c r="A389" s="37" t="s">
        <v>1135</v>
      </c>
      <c r="D389" s="16" t="s">
        <v>1136</v>
      </c>
      <c r="E389" s="68" t="s">
        <v>18</v>
      </c>
      <c r="F389" s="70"/>
      <c r="G389" s="70"/>
    </row>
    <row r="390">
      <c r="A390" s="37" t="s">
        <v>1137</v>
      </c>
      <c r="B390" s="71" t="s">
        <v>1138</v>
      </c>
      <c r="D390" s="16" t="s">
        <v>1139</v>
      </c>
      <c r="E390" s="68" t="s">
        <v>341</v>
      </c>
      <c r="F390" s="70"/>
      <c r="G390" s="70"/>
    </row>
    <row r="391">
      <c r="A391" s="37" t="s">
        <v>1140</v>
      </c>
      <c r="D391" s="16" t="s">
        <v>1141</v>
      </c>
      <c r="E391" s="68" t="s">
        <v>341</v>
      </c>
      <c r="F391" s="70"/>
      <c r="G391" s="70"/>
    </row>
    <row r="392">
      <c r="A392" s="37" t="s">
        <v>1142</v>
      </c>
      <c r="D392" s="16" t="s">
        <v>1143</v>
      </c>
      <c r="E392" s="68" t="s">
        <v>341</v>
      </c>
      <c r="F392" s="70"/>
      <c r="G392" s="70"/>
    </row>
    <row r="393">
      <c r="A393" s="37" t="s">
        <v>1144</v>
      </c>
      <c r="D393" s="16" t="s">
        <v>1145</v>
      </c>
      <c r="E393" s="68" t="s">
        <v>341</v>
      </c>
      <c r="F393" s="70"/>
      <c r="G393" s="70"/>
    </row>
    <row r="394">
      <c r="A394" s="37" t="s">
        <v>1146</v>
      </c>
      <c r="B394" s="71" t="s">
        <v>1147</v>
      </c>
      <c r="D394" s="16" t="s">
        <v>1148</v>
      </c>
      <c r="E394" s="68" t="s">
        <v>341</v>
      </c>
      <c r="F394" s="70"/>
      <c r="G394" s="70"/>
    </row>
    <row r="395">
      <c r="A395" s="37" t="s">
        <v>1149</v>
      </c>
      <c r="D395" s="16" t="s">
        <v>1150</v>
      </c>
      <c r="E395" s="68" t="s">
        <v>18</v>
      </c>
      <c r="F395" s="70"/>
      <c r="G395" s="70"/>
    </row>
    <row r="396">
      <c r="A396" s="37" t="s">
        <v>137</v>
      </c>
      <c r="D396" s="16" t="s">
        <v>138</v>
      </c>
      <c r="E396" s="68" t="s">
        <v>20</v>
      </c>
      <c r="F396" s="51" t="s">
        <v>20</v>
      </c>
      <c r="G396" s="70"/>
    </row>
    <row r="397">
      <c r="A397" s="37" t="s">
        <v>1151</v>
      </c>
      <c r="D397" s="16" t="s">
        <v>1152</v>
      </c>
      <c r="E397" s="68" t="s">
        <v>341</v>
      </c>
      <c r="F397" s="70"/>
      <c r="G397" s="70"/>
    </row>
    <row r="398">
      <c r="A398" s="37" t="s">
        <v>1153</v>
      </c>
      <c r="B398" s="71" t="s">
        <v>1154</v>
      </c>
      <c r="D398" s="36"/>
      <c r="E398" s="68" t="s">
        <v>18</v>
      </c>
      <c r="F398" s="70"/>
      <c r="G398" s="70"/>
    </row>
    <row r="399">
      <c r="A399" s="37" t="s">
        <v>1155</v>
      </c>
      <c r="D399" s="16" t="s">
        <v>1156</v>
      </c>
      <c r="E399" s="68" t="s">
        <v>341</v>
      </c>
      <c r="F399" s="70"/>
      <c r="G399" s="70"/>
    </row>
    <row r="400">
      <c r="A400" s="37" t="s">
        <v>1157</v>
      </c>
      <c r="B400" s="71" t="s">
        <v>1158</v>
      </c>
      <c r="D400" s="16" t="s">
        <v>1159</v>
      </c>
      <c r="E400" s="68" t="s">
        <v>18</v>
      </c>
      <c r="F400" s="70"/>
      <c r="G400" s="70"/>
    </row>
    <row r="401">
      <c r="A401" s="37" t="s">
        <v>1160</v>
      </c>
      <c r="D401" s="16" t="s">
        <v>1161</v>
      </c>
      <c r="E401" s="68" t="s">
        <v>341</v>
      </c>
      <c r="F401" s="70"/>
      <c r="G401" s="70"/>
    </row>
    <row r="402">
      <c r="A402" s="37" t="s">
        <v>1162</v>
      </c>
      <c r="D402" s="16" t="s">
        <v>1163</v>
      </c>
      <c r="E402" s="68" t="s">
        <v>341</v>
      </c>
      <c r="F402" s="70"/>
      <c r="G402" s="70"/>
    </row>
    <row r="403">
      <c r="A403" s="37" t="s">
        <v>1164</v>
      </c>
      <c r="D403" s="16" t="s">
        <v>1165</v>
      </c>
      <c r="E403" s="68" t="s">
        <v>341</v>
      </c>
      <c r="F403" s="70"/>
      <c r="G403" s="70"/>
    </row>
    <row r="404">
      <c r="A404" s="85" t="s">
        <v>1166</v>
      </c>
      <c r="B404" s="86"/>
      <c r="C404" s="86"/>
      <c r="D404" s="87" t="s">
        <v>1167</v>
      </c>
      <c r="E404" s="88" t="s">
        <v>18</v>
      </c>
      <c r="F404" s="89"/>
      <c r="G404" s="89"/>
    </row>
    <row r="405">
      <c r="A405" s="37" t="s">
        <v>1168</v>
      </c>
      <c r="D405" s="16" t="s">
        <v>1169</v>
      </c>
      <c r="E405" s="68" t="s">
        <v>18</v>
      </c>
      <c r="F405" s="70"/>
      <c r="G405" s="70"/>
    </row>
    <row r="406">
      <c r="A406" s="37" t="s">
        <v>1170</v>
      </c>
      <c r="D406" s="16" t="s">
        <v>1171</v>
      </c>
      <c r="E406" s="68" t="s">
        <v>18</v>
      </c>
      <c r="F406" s="70"/>
      <c r="G406" s="70"/>
    </row>
    <row r="407">
      <c r="A407" s="37" t="s">
        <v>1172</v>
      </c>
      <c r="D407" s="16" t="s">
        <v>1173</v>
      </c>
      <c r="E407" s="68" t="s">
        <v>20</v>
      </c>
      <c r="F407" s="51" t="s">
        <v>20</v>
      </c>
      <c r="G407" s="70"/>
    </row>
    <row r="408">
      <c r="A408" s="37" t="s">
        <v>1174</v>
      </c>
      <c r="B408" s="71" t="s">
        <v>1175</v>
      </c>
      <c r="D408" s="16" t="s">
        <v>1176</v>
      </c>
      <c r="E408" s="68" t="s">
        <v>341</v>
      </c>
      <c r="F408" s="70"/>
      <c r="G408" s="70"/>
    </row>
    <row r="409">
      <c r="A409" s="37" t="s">
        <v>141</v>
      </c>
      <c r="B409" s="71" t="s">
        <v>142</v>
      </c>
      <c r="D409" s="36"/>
      <c r="E409" s="68" t="s">
        <v>20</v>
      </c>
      <c r="F409" s="51" t="s">
        <v>20</v>
      </c>
      <c r="G409" s="70"/>
    </row>
    <row r="410">
      <c r="A410" s="37" t="s">
        <v>1177</v>
      </c>
      <c r="D410" s="16" t="s">
        <v>1178</v>
      </c>
      <c r="E410" s="68" t="s">
        <v>341</v>
      </c>
      <c r="F410" s="70"/>
      <c r="G410" s="70"/>
    </row>
    <row r="411">
      <c r="A411" s="37" t="s">
        <v>1179</v>
      </c>
      <c r="D411" s="16" t="s">
        <v>1180</v>
      </c>
      <c r="E411" s="68" t="s">
        <v>341</v>
      </c>
      <c r="F411" s="70"/>
      <c r="G411" s="70"/>
    </row>
    <row r="412">
      <c r="A412" s="37" t="s">
        <v>1181</v>
      </c>
      <c r="D412" s="36"/>
      <c r="E412" s="68" t="s">
        <v>18</v>
      </c>
      <c r="F412" s="70"/>
      <c r="G412" s="70"/>
    </row>
    <row r="413">
      <c r="A413" s="37" t="s">
        <v>1182</v>
      </c>
      <c r="D413" s="16" t="s">
        <v>1183</v>
      </c>
      <c r="E413" s="68" t="s">
        <v>341</v>
      </c>
      <c r="F413" s="70"/>
      <c r="G413" s="70"/>
    </row>
    <row r="414">
      <c r="A414" s="37" t="s">
        <v>1184</v>
      </c>
      <c r="D414" s="16" t="s">
        <v>1185</v>
      </c>
      <c r="E414" s="68" t="s">
        <v>341</v>
      </c>
      <c r="F414" s="70"/>
      <c r="G414" s="70"/>
    </row>
    <row r="415">
      <c r="A415" s="37" t="s">
        <v>1186</v>
      </c>
      <c r="D415" s="16" t="s">
        <v>1187</v>
      </c>
      <c r="E415" s="68" t="s">
        <v>20</v>
      </c>
      <c r="F415" s="51" t="s">
        <v>20</v>
      </c>
      <c r="G415" s="70"/>
    </row>
    <row r="416">
      <c r="A416" s="37" t="s">
        <v>1188</v>
      </c>
      <c r="B416" s="71" t="s">
        <v>1189</v>
      </c>
      <c r="D416" s="16" t="s">
        <v>1190</v>
      </c>
      <c r="E416" s="68" t="s">
        <v>1409</v>
      </c>
      <c r="F416" s="70"/>
      <c r="G416" s="70"/>
    </row>
    <row r="417">
      <c r="A417" s="37" t="s">
        <v>1191</v>
      </c>
      <c r="D417" s="16" t="s">
        <v>1192</v>
      </c>
      <c r="E417" s="68" t="s">
        <v>18</v>
      </c>
      <c r="F417" s="70"/>
      <c r="G417" s="70"/>
    </row>
    <row r="418">
      <c r="A418" s="37" t="s">
        <v>1193</v>
      </c>
      <c r="D418" s="16" t="s">
        <v>1194</v>
      </c>
      <c r="E418" s="68" t="s">
        <v>341</v>
      </c>
      <c r="F418" s="70"/>
      <c r="G418" s="70"/>
    </row>
    <row r="419">
      <c r="A419" s="37" t="s">
        <v>1195</v>
      </c>
      <c r="B419" s="71" t="s">
        <v>1196</v>
      </c>
      <c r="D419" s="36"/>
      <c r="E419" s="68" t="s">
        <v>18</v>
      </c>
      <c r="F419" s="70"/>
      <c r="G419" s="70"/>
    </row>
    <row r="420">
      <c r="A420" s="37" t="s">
        <v>1197</v>
      </c>
      <c r="B420" s="71" t="s">
        <v>1198</v>
      </c>
      <c r="D420" s="36"/>
      <c r="E420" s="68" t="s">
        <v>18</v>
      </c>
      <c r="F420" s="70"/>
      <c r="G420" s="70"/>
    </row>
    <row r="421">
      <c r="A421" s="37" t="s">
        <v>1199</v>
      </c>
      <c r="D421" s="16" t="s">
        <v>1200</v>
      </c>
      <c r="E421" s="68" t="s">
        <v>341</v>
      </c>
      <c r="F421" s="70"/>
      <c r="G421" s="70"/>
    </row>
    <row r="422">
      <c r="A422" s="37" t="s">
        <v>1201</v>
      </c>
      <c r="D422" s="16" t="s">
        <v>1202</v>
      </c>
      <c r="E422" s="68" t="s">
        <v>341</v>
      </c>
      <c r="F422" s="70"/>
      <c r="G422" s="70"/>
    </row>
    <row r="423">
      <c r="A423" s="37" t="s">
        <v>1203</v>
      </c>
      <c r="B423" s="71" t="s">
        <v>1204</v>
      </c>
      <c r="D423" s="16" t="s">
        <v>1205</v>
      </c>
      <c r="E423" s="68" t="s">
        <v>341</v>
      </c>
      <c r="F423" s="70"/>
      <c r="G423" s="70"/>
    </row>
    <row r="424">
      <c r="A424" s="37" t="s">
        <v>1206</v>
      </c>
      <c r="B424" s="71" t="s">
        <v>1207</v>
      </c>
      <c r="D424" s="16" t="s">
        <v>1208</v>
      </c>
      <c r="E424" s="68" t="s">
        <v>341</v>
      </c>
      <c r="F424" s="70"/>
      <c r="G424" s="70"/>
    </row>
    <row r="425">
      <c r="A425" s="37" t="s">
        <v>1209</v>
      </c>
      <c r="B425" s="71" t="s">
        <v>1210</v>
      </c>
      <c r="D425" s="16" t="s">
        <v>1211</v>
      </c>
      <c r="E425" s="68" t="s">
        <v>18</v>
      </c>
      <c r="F425" s="70"/>
      <c r="G425" s="70"/>
    </row>
    <row r="426">
      <c r="A426" s="37" t="s">
        <v>1212</v>
      </c>
      <c r="D426" s="16" t="s">
        <v>1213</v>
      </c>
      <c r="E426" s="68" t="s">
        <v>341</v>
      </c>
      <c r="F426" s="70"/>
      <c r="G426" s="70"/>
    </row>
    <row r="427">
      <c r="A427" s="37" t="s">
        <v>1214</v>
      </c>
      <c r="B427" s="71" t="s">
        <v>1215</v>
      </c>
      <c r="D427" s="36"/>
      <c r="E427" s="68" t="s">
        <v>18</v>
      </c>
      <c r="F427" s="70"/>
      <c r="G427" s="70"/>
    </row>
    <row r="428">
      <c r="A428" s="37" t="s">
        <v>1216</v>
      </c>
      <c r="D428" s="16" t="s">
        <v>1217</v>
      </c>
      <c r="E428" s="68" t="s">
        <v>341</v>
      </c>
      <c r="F428" s="70"/>
      <c r="G428" s="70"/>
    </row>
    <row r="429">
      <c r="A429" s="37" t="s">
        <v>1218</v>
      </c>
      <c r="D429" s="16" t="s">
        <v>1219</v>
      </c>
      <c r="E429" s="68" t="s">
        <v>341</v>
      </c>
      <c r="F429" s="70"/>
      <c r="G429" s="70"/>
    </row>
    <row r="430">
      <c r="A430" s="37" t="s">
        <v>1220</v>
      </c>
      <c r="D430" s="16" t="s">
        <v>1221</v>
      </c>
      <c r="E430" s="68" t="s">
        <v>18</v>
      </c>
      <c r="F430" s="70"/>
      <c r="G430" s="70"/>
    </row>
    <row r="431">
      <c r="A431" s="37" t="s">
        <v>1222</v>
      </c>
      <c r="D431" s="16" t="s">
        <v>1223</v>
      </c>
      <c r="E431" s="68" t="s">
        <v>18</v>
      </c>
      <c r="F431" s="70"/>
      <c r="G431" s="70"/>
    </row>
    <row r="432">
      <c r="A432" s="37" t="s">
        <v>1224</v>
      </c>
      <c r="D432" s="16" t="s">
        <v>1225</v>
      </c>
      <c r="E432" s="68" t="s">
        <v>341</v>
      </c>
      <c r="F432" s="70"/>
      <c r="G432" s="70"/>
    </row>
    <row r="433">
      <c r="A433" s="37" t="s">
        <v>1226</v>
      </c>
      <c r="D433" s="16" t="s">
        <v>1227</v>
      </c>
      <c r="E433" s="68" t="s">
        <v>341</v>
      </c>
      <c r="F433" s="70"/>
      <c r="G433" s="70"/>
    </row>
    <row r="434">
      <c r="A434" s="37" t="s">
        <v>1228</v>
      </c>
      <c r="D434" s="16" t="s">
        <v>1229</v>
      </c>
      <c r="E434" s="68" t="s">
        <v>18</v>
      </c>
      <c r="F434" s="70"/>
      <c r="G434" s="70"/>
    </row>
    <row r="435">
      <c r="A435" s="37" t="s">
        <v>1230</v>
      </c>
      <c r="D435" s="16" t="s">
        <v>1231</v>
      </c>
      <c r="E435" s="68" t="s">
        <v>341</v>
      </c>
      <c r="F435" s="70"/>
      <c r="G435" s="70"/>
    </row>
    <row r="436">
      <c r="A436" s="37" t="s">
        <v>1232</v>
      </c>
      <c r="D436" s="16" t="s">
        <v>1233</v>
      </c>
      <c r="E436" s="68" t="s">
        <v>341</v>
      </c>
      <c r="F436" s="70"/>
      <c r="G436" s="70"/>
    </row>
    <row r="437">
      <c r="A437" s="37" t="s">
        <v>1234</v>
      </c>
      <c r="D437" s="16" t="s">
        <v>1235</v>
      </c>
      <c r="E437" s="68" t="s">
        <v>341</v>
      </c>
      <c r="F437" s="70"/>
      <c r="G437" s="70"/>
    </row>
    <row r="438">
      <c r="A438" s="37" t="s">
        <v>143</v>
      </c>
      <c r="D438" s="16" t="s">
        <v>144</v>
      </c>
      <c r="E438" s="68" t="s">
        <v>20</v>
      </c>
      <c r="F438" s="51" t="s">
        <v>20</v>
      </c>
      <c r="G438" s="70"/>
    </row>
    <row r="439">
      <c r="A439" s="37" t="s">
        <v>1236</v>
      </c>
      <c r="B439" s="71" t="s">
        <v>1237</v>
      </c>
      <c r="D439" s="16" t="s">
        <v>1238</v>
      </c>
      <c r="E439" s="68" t="s">
        <v>341</v>
      </c>
      <c r="F439" s="70"/>
      <c r="G439" s="70"/>
    </row>
    <row r="440">
      <c r="A440" s="37" t="s">
        <v>1239</v>
      </c>
      <c r="D440" s="16" t="s">
        <v>1240</v>
      </c>
      <c r="E440" s="68" t="s">
        <v>18</v>
      </c>
      <c r="F440" s="70"/>
      <c r="G440" s="70"/>
    </row>
    <row r="441">
      <c r="A441" s="37" t="s">
        <v>1241</v>
      </c>
      <c r="D441" s="16" t="s">
        <v>1242</v>
      </c>
      <c r="E441" s="68" t="s">
        <v>18</v>
      </c>
      <c r="F441" s="70"/>
      <c r="G441" s="70"/>
    </row>
    <row r="442">
      <c r="A442" s="37" t="s">
        <v>1243</v>
      </c>
      <c r="B442" s="71" t="s">
        <v>1244</v>
      </c>
      <c r="D442" s="16" t="s">
        <v>1245</v>
      </c>
      <c r="E442" s="68" t="s">
        <v>341</v>
      </c>
      <c r="F442" s="70"/>
      <c r="G442" s="70"/>
    </row>
    <row r="443">
      <c r="A443" s="37" t="s">
        <v>1246</v>
      </c>
      <c r="D443" s="16" t="s">
        <v>1247</v>
      </c>
      <c r="E443" s="68" t="s">
        <v>341</v>
      </c>
      <c r="F443" s="70"/>
      <c r="G443" s="70"/>
    </row>
    <row r="444">
      <c r="A444" s="37" t="s">
        <v>1248</v>
      </c>
      <c r="B444" s="71" t="s">
        <v>1249</v>
      </c>
      <c r="D444" s="36"/>
      <c r="E444" s="68" t="s">
        <v>18</v>
      </c>
      <c r="F444" s="70"/>
      <c r="G444" s="70"/>
    </row>
    <row r="445">
      <c r="A445" s="37" t="s">
        <v>306</v>
      </c>
      <c r="B445" s="71" t="s">
        <v>307</v>
      </c>
      <c r="D445" s="36"/>
      <c r="E445" s="68" t="s">
        <v>20</v>
      </c>
      <c r="F445" s="51" t="s">
        <v>20</v>
      </c>
      <c r="G445" s="70"/>
    </row>
    <row r="446">
      <c r="A446" s="37" t="s">
        <v>1251</v>
      </c>
      <c r="D446" s="16" t="s">
        <v>1252</v>
      </c>
      <c r="E446" s="68" t="s">
        <v>18</v>
      </c>
      <c r="F446" s="70"/>
      <c r="G446" s="70"/>
    </row>
    <row r="447">
      <c r="A447" s="37" t="s">
        <v>1253</v>
      </c>
      <c r="D447" s="16" t="s">
        <v>1254</v>
      </c>
      <c r="E447" s="68" t="s">
        <v>18</v>
      </c>
      <c r="F447" s="70"/>
      <c r="G447" s="70"/>
    </row>
    <row r="448">
      <c r="A448" s="37" t="s">
        <v>1255</v>
      </c>
      <c r="B448" s="71" t="s">
        <v>1256</v>
      </c>
      <c r="D448" s="36"/>
      <c r="E448" s="68" t="s">
        <v>18</v>
      </c>
      <c r="F448" s="70"/>
      <c r="G448" s="70"/>
    </row>
    <row r="449">
      <c r="A449" s="37" t="s">
        <v>1257</v>
      </c>
      <c r="B449" s="71" t="s">
        <v>1258</v>
      </c>
      <c r="D449" s="16" t="s">
        <v>1259</v>
      </c>
      <c r="E449" s="68" t="s">
        <v>341</v>
      </c>
      <c r="F449" s="70"/>
      <c r="G449" s="70"/>
    </row>
    <row r="450">
      <c r="A450" s="37" t="s">
        <v>1260</v>
      </c>
      <c r="D450" s="16" t="s">
        <v>1261</v>
      </c>
      <c r="E450" s="68" t="s">
        <v>18</v>
      </c>
      <c r="F450" s="51" t="s">
        <v>545</v>
      </c>
      <c r="G450" s="70"/>
    </row>
    <row r="451">
      <c r="A451" s="37" t="s">
        <v>147</v>
      </c>
      <c r="B451" s="71" t="s">
        <v>148</v>
      </c>
      <c r="D451" s="36"/>
      <c r="E451" s="68" t="s">
        <v>20</v>
      </c>
      <c r="F451" s="51" t="s">
        <v>20</v>
      </c>
      <c r="G451" s="70"/>
    </row>
    <row r="452">
      <c r="A452" s="37" t="s">
        <v>1262</v>
      </c>
      <c r="D452" s="16" t="s">
        <v>1263</v>
      </c>
      <c r="E452" s="68" t="s">
        <v>341</v>
      </c>
      <c r="F452" s="70"/>
      <c r="G452" s="70"/>
    </row>
    <row r="453">
      <c r="A453" s="37" t="s">
        <v>1264</v>
      </c>
      <c r="D453" s="16" t="s">
        <v>1265</v>
      </c>
      <c r="E453" s="68" t="s">
        <v>341</v>
      </c>
      <c r="F453" s="70"/>
      <c r="G453" s="70"/>
    </row>
    <row r="454">
      <c r="A454" s="37" t="s">
        <v>1266</v>
      </c>
      <c r="B454" s="71" t="s">
        <v>1267</v>
      </c>
      <c r="D454" s="16" t="s">
        <v>1268</v>
      </c>
      <c r="E454" s="68" t="s">
        <v>18</v>
      </c>
      <c r="F454" s="70"/>
      <c r="G454" s="70"/>
    </row>
    <row r="455">
      <c r="A455" s="37" t="s">
        <v>1269</v>
      </c>
      <c r="D455" s="16" t="s">
        <v>1270</v>
      </c>
      <c r="E455" s="68" t="s">
        <v>341</v>
      </c>
      <c r="F455" s="70"/>
      <c r="G455" s="70"/>
    </row>
    <row r="456">
      <c r="A456" s="37" t="s">
        <v>1271</v>
      </c>
      <c r="D456" s="16" t="s">
        <v>1272</v>
      </c>
      <c r="E456" s="68" t="s">
        <v>341</v>
      </c>
      <c r="F456" s="70"/>
      <c r="G456" s="70"/>
    </row>
    <row r="457">
      <c r="A457" s="37" t="s">
        <v>1273</v>
      </c>
      <c r="B457" s="71" t="s">
        <v>1274</v>
      </c>
      <c r="D457" s="16" t="s">
        <v>1275</v>
      </c>
      <c r="E457" s="68" t="s">
        <v>18</v>
      </c>
      <c r="F457" s="70"/>
      <c r="G457" s="70"/>
    </row>
    <row r="458">
      <c r="A458" s="37" t="s">
        <v>1276</v>
      </c>
      <c r="D458" s="16" t="s">
        <v>1277</v>
      </c>
      <c r="E458" s="68" t="s">
        <v>18</v>
      </c>
      <c r="F458" s="51" t="s">
        <v>545</v>
      </c>
      <c r="G458" s="70"/>
    </row>
    <row r="459">
      <c r="A459" s="37" t="s">
        <v>308</v>
      </c>
      <c r="D459" s="36"/>
      <c r="E459" s="68" t="s">
        <v>20</v>
      </c>
      <c r="F459" s="51" t="s">
        <v>20</v>
      </c>
      <c r="G459" s="70"/>
    </row>
    <row r="460">
      <c r="A460" s="37" t="s">
        <v>1278</v>
      </c>
      <c r="D460" s="16" t="s">
        <v>1279</v>
      </c>
      <c r="E460" s="68" t="s">
        <v>18</v>
      </c>
      <c r="F460" s="70"/>
      <c r="G460" s="70"/>
    </row>
    <row r="461">
      <c r="A461" s="37" t="s">
        <v>1280</v>
      </c>
      <c r="B461" s="71" t="s">
        <v>1281</v>
      </c>
      <c r="D461" s="16" t="s">
        <v>1282</v>
      </c>
      <c r="E461" s="68" t="s">
        <v>341</v>
      </c>
      <c r="F461" s="70"/>
      <c r="G461" s="70"/>
    </row>
    <row r="462">
      <c r="A462" s="37" t="s">
        <v>1283</v>
      </c>
      <c r="D462" s="16" t="s">
        <v>1284</v>
      </c>
      <c r="E462" s="68" t="s">
        <v>341</v>
      </c>
      <c r="F462" s="70"/>
      <c r="G462" s="70"/>
    </row>
    <row r="463">
      <c r="A463" s="37" t="s">
        <v>1285</v>
      </c>
      <c r="D463" s="16" t="s">
        <v>1286</v>
      </c>
      <c r="E463" s="68" t="s">
        <v>18</v>
      </c>
      <c r="F463" s="70"/>
      <c r="G463" s="70"/>
    </row>
    <row r="464">
      <c r="A464" s="37" t="s">
        <v>1287</v>
      </c>
      <c r="D464" s="16" t="s">
        <v>1288</v>
      </c>
      <c r="E464" s="68" t="s">
        <v>20</v>
      </c>
      <c r="F464" s="51" t="s">
        <v>20</v>
      </c>
      <c r="G464" s="70"/>
    </row>
    <row r="465">
      <c r="A465" s="37" t="s">
        <v>1289</v>
      </c>
      <c r="B465" s="71" t="s">
        <v>1290</v>
      </c>
      <c r="D465" s="16" t="s">
        <v>1291</v>
      </c>
      <c r="E465" s="68" t="s">
        <v>18</v>
      </c>
      <c r="F465" s="70"/>
      <c r="G465" s="70"/>
    </row>
    <row r="466">
      <c r="A466" s="37" t="s">
        <v>1292</v>
      </c>
      <c r="B466" s="71" t="s">
        <v>1293</v>
      </c>
      <c r="D466" s="36"/>
      <c r="E466" s="68" t="s">
        <v>18</v>
      </c>
      <c r="F466" s="70"/>
      <c r="G466" s="70"/>
    </row>
    <row r="467">
      <c r="A467" s="37" t="s">
        <v>1295</v>
      </c>
      <c r="D467" s="16" t="s">
        <v>1296</v>
      </c>
      <c r="E467" s="68" t="s">
        <v>341</v>
      </c>
      <c r="F467" s="70"/>
      <c r="G467" s="70"/>
    </row>
    <row r="468">
      <c r="A468" s="37" t="s">
        <v>1297</v>
      </c>
      <c r="D468" s="16" t="s">
        <v>1298</v>
      </c>
      <c r="E468" s="68" t="s">
        <v>341</v>
      </c>
      <c r="F468" s="70"/>
      <c r="G468" s="70"/>
    </row>
    <row r="469">
      <c r="A469" s="37" t="s">
        <v>1299</v>
      </c>
      <c r="D469" s="16" t="s">
        <v>1300</v>
      </c>
      <c r="E469" s="68" t="s">
        <v>18</v>
      </c>
      <c r="F469" s="70"/>
      <c r="G469" s="70"/>
    </row>
    <row r="470">
      <c r="A470" s="37" t="s">
        <v>1301</v>
      </c>
      <c r="D470" s="16" t="s">
        <v>1302</v>
      </c>
      <c r="E470" s="68" t="s">
        <v>18</v>
      </c>
      <c r="F470" s="70"/>
      <c r="G470" s="70"/>
    </row>
    <row r="471">
      <c r="A471" s="37" t="s">
        <v>1303</v>
      </c>
      <c r="D471" s="16" t="s">
        <v>1304</v>
      </c>
      <c r="E471" s="68" t="s">
        <v>18</v>
      </c>
      <c r="F471" s="70"/>
      <c r="G471" s="70"/>
    </row>
    <row r="472">
      <c r="A472" s="37" t="s">
        <v>1305</v>
      </c>
      <c r="D472" s="16" t="s">
        <v>1306</v>
      </c>
      <c r="E472" s="68" t="s">
        <v>341</v>
      </c>
      <c r="F472" s="70"/>
      <c r="G472" s="70"/>
    </row>
    <row r="473">
      <c r="A473" s="37" t="s">
        <v>1307</v>
      </c>
      <c r="D473" s="16" t="s">
        <v>1308</v>
      </c>
      <c r="E473" s="68" t="s">
        <v>18</v>
      </c>
      <c r="F473" s="70"/>
      <c r="G473" s="70"/>
    </row>
    <row r="474">
      <c r="A474" s="37" t="s">
        <v>1309</v>
      </c>
      <c r="D474" s="16" t="s">
        <v>1310</v>
      </c>
      <c r="E474" s="68" t="s">
        <v>18</v>
      </c>
      <c r="F474" s="70"/>
      <c r="G474" s="70"/>
    </row>
    <row r="475">
      <c r="A475" s="37" t="s">
        <v>1311</v>
      </c>
      <c r="D475" s="16" t="s">
        <v>1312</v>
      </c>
      <c r="E475" s="68" t="s">
        <v>18</v>
      </c>
      <c r="F475" s="70"/>
      <c r="G475" s="70"/>
    </row>
    <row r="476">
      <c r="A476" s="37" t="s">
        <v>1313</v>
      </c>
      <c r="B476" s="71" t="s">
        <v>1314</v>
      </c>
      <c r="D476" s="16" t="s">
        <v>1315</v>
      </c>
      <c r="E476" s="68" t="s">
        <v>341</v>
      </c>
      <c r="F476" s="70"/>
      <c r="G476" s="70"/>
    </row>
    <row r="477">
      <c r="A477" s="37" t="s">
        <v>1316</v>
      </c>
      <c r="D477" s="16" t="s">
        <v>1317</v>
      </c>
      <c r="E477" s="68" t="s">
        <v>341</v>
      </c>
      <c r="F477" s="70"/>
      <c r="G477" s="70"/>
    </row>
    <row r="478">
      <c r="A478" s="37" t="s">
        <v>1318</v>
      </c>
      <c r="D478" s="16" t="s">
        <v>1319</v>
      </c>
      <c r="E478" s="68" t="s">
        <v>18</v>
      </c>
      <c r="F478" s="70"/>
      <c r="G478" s="70"/>
    </row>
    <row r="479">
      <c r="A479" s="37" t="s">
        <v>1320</v>
      </c>
      <c r="D479" s="16" t="s">
        <v>1321</v>
      </c>
      <c r="E479" s="68" t="s">
        <v>18</v>
      </c>
      <c r="F479" s="70"/>
      <c r="G479" s="70"/>
    </row>
    <row r="480">
      <c r="A480" s="37" t="s">
        <v>1322</v>
      </c>
      <c r="D480" s="16" t="s">
        <v>1323</v>
      </c>
      <c r="E480" s="68" t="s">
        <v>18</v>
      </c>
      <c r="F480" s="70"/>
      <c r="G480" s="70"/>
    </row>
    <row r="481">
      <c r="A481" s="37" t="s">
        <v>1324</v>
      </c>
      <c r="B481" s="71" t="s">
        <v>1325</v>
      </c>
      <c r="D481" s="16" t="s">
        <v>1326</v>
      </c>
      <c r="E481" s="68" t="s">
        <v>18</v>
      </c>
      <c r="F481" s="70"/>
      <c r="G481" s="70"/>
    </row>
    <row r="482">
      <c r="A482" s="37" t="s">
        <v>1327</v>
      </c>
      <c r="D482" s="16" t="s">
        <v>1328</v>
      </c>
      <c r="E482" s="68" t="s">
        <v>341</v>
      </c>
      <c r="F482" s="70"/>
      <c r="G482" s="70"/>
    </row>
    <row r="483">
      <c r="A483" s="37" t="s">
        <v>152</v>
      </c>
      <c r="B483" s="71" t="s">
        <v>154</v>
      </c>
      <c r="D483" s="16" t="s">
        <v>155</v>
      </c>
      <c r="E483" s="68" t="s">
        <v>20</v>
      </c>
      <c r="F483" s="51" t="s">
        <v>20</v>
      </c>
      <c r="G483" s="70"/>
    </row>
    <row r="484">
      <c r="A484" s="37" t="s">
        <v>157</v>
      </c>
      <c r="D484" s="16" t="s">
        <v>158</v>
      </c>
      <c r="E484" s="68" t="s">
        <v>20</v>
      </c>
      <c r="F484" s="51" t="s">
        <v>20</v>
      </c>
      <c r="G484" s="70"/>
    </row>
    <row r="485">
      <c r="A485" s="37" t="s">
        <v>163</v>
      </c>
      <c r="D485" s="16" t="s">
        <v>166</v>
      </c>
      <c r="E485" s="68" t="s">
        <v>20</v>
      </c>
      <c r="F485" s="51" t="s">
        <v>20</v>
      </c>
      <c r="G485" s="70"/>
    </row>
    <row r="486">
      <c r="A486" s="37" t="s">
        <v>1329</v>
      </c>
      <c r="D486" s="16" t="s">
        <v>1330</v>
      </c>
      <c r="E486" s="68" t="s">
        <v>341</v>
      </c>
      <c r="F486" s="70"/>
      <c r="G486" s="70"/>
    </row>
    <row r="487">
      <c r="A487" s="37" t="s">
        <v>1331</v>
      </c>
      <c r="B487" s="71" t="s">
        <v>1332</v>
      </c>
      <c r="D487" s="16" t="s">
        <v>1333</v>
      </c>
      <c r="E487" s="68" t="s">
        <v>341</v>
      </c>
      <c r="F487" s="70"/>
      <c r="G487" s="70"/>
    </row>
    <row r="488">
      <c r="A488" s="37" t="s">
        <v>1334</v>
      </c>
      <c r="D488" s="16" t="s">
        <v>1335</v>
      </c>
      <c r="E488" s="68" t="s">
        <v>341</v>
      </c>
      <c r="F488" s="70"/>
      <c r="G488" s="70"/>
    </row>
    <row r="489">
      <c r="A489" s="37" t="s">
        <v>1336</v>
      </c>
      <c r="B489" s="71" t="s">
        <v>1337</v>
      </c>
      <c r="D489" s="16" t="s">
        <v>1338</v>
      </c>
      <c r="E489" s="68" t="s">
        <v>341</v>
      </c>
      <c r="F489" s="70"/>
      <c r="G489" s="70"/>
    </row>
    <row r="490">
      <c r="A490" s="37" t="s">
        <v>1339</v>
      </c>
      <c r="D490" s="16" t="s">
        <v>1340</v>
      </c>
      <c r="E490" s="68" t="s">
        <v>341</v>
      </c>
      <c r="F490" s="70"/>
      <c r="G490" s="70"/>
    </row>
    <row r="491">
      <c r="A491" s="37" t="s">
        <v>1341</v>
      </c>
      <c r="D491" s="16" t="s">
        <v>1342</v>
      </c>
      <c r="E491" s="68" t="s">
        <v>341</v>
      </c>
      <c r="F491" s="70"/>
      <c r="G491" s="70"/>
    </row>
    <row r="492">
      <c r="A492" s="37" t="s">
        <v>309</v>
      </c>
      <c r="B492" s="71" t="s">
        <v>310</v>
      </c>
      <c r="D492" s="16" t="s">
        <v>311</v>
      </c>
      <c r="E492" s="68" t="s">
        <v>20</v>
      </c>
      <c r="F492" s="51" t="s">
        <v>20</v>
      </c>
      <c r="G492" s="70"/>
    </row>
    <row r="493">
      <c r="A493" s="37" t="s">
        <v>1343</v>
      </c>
      <c r="D493" s="16" t="s">
        <v>1344</v>
      </c>
      <c r="E493" s="68" t="s">
        <v>341</v>
      </c>
      <c r="F493" s="70"/>
      <c r="G493" s="70"/>
    </row>
    <row r="494">
      <c r="A494" s="37" t="s">
        <v>1345</v>
      </c>
      <c r="B494" s="71" t="s">
        <v>1346</v>
      </c>
      <c r="D494" s="16" t="s">
        <v>1347</v>
      </c>
      <c r="E494" s="68" t="s">
        <v>18</v>
      </c>
      <c r="F494" s="70"/>
      <c r="G494" s="70"/>
    </row>
    <row r="495">
      <c r="A495" s="37" t="s">
        <v>1348</v>
      </c>
      <c r="B495" s="71" t="s">
        <v>1349</v>
      </c>
      <c r="D495" s="16" t="s">
        <v>1350</v>
      </c>
      <c r="E495" s="68" t="s">
        <v>18</v>
      </c>
      <c r="F495" s="51"/>
      <c r="G495" s="70"/>
    </row>
    <row r="496">
      <c r="A496" s="37" t="s">
        <v>1351</v>
      </c>
      <c r="D496" s="16" t="s">
        <v>1352</v>
      </c>
      <c r="E496" s="68" t="s">
        <v>18</v>
      </c>
      <c r="F496" s="70"/>
      <c r="G496" s="70"/>
    </row>
    <row r="497">
      <c r="A497" s="37" t="s">
        <v>1353</v>
      </c>
      <c r="D497" s="16" t="s">
        <v>1354</v>
      </c>
      <c r="E497" s="68" t="s">
        <v>18</v>
      </c>
      <c r="F497" s="70"/>
      <c r="G497" s="70"/>
    </row>
    <row r="498">
      <c r="A498" s="37" t="s">
        <v>1355</v>
      </c>
      <c r="B498" s="71" t="s">
        <v>1356</v>
      </c>
      <c r="D498" s="16" t="s">
        <v>1357</v>
      </c>
      <c r="E498" s="68" t="s">
        <v>18</v>
      </c>
      <c r="F498" s="70"/>
      <c r="G498" s="70"/>
    </row>
    <row r="499">
      <c r="A499" s="37" t="s">
        <v>1358</v>
      </c>
      <c r="B499" s="71" t="s">
        <v>1359</v>
      </c>
      <c r="D499" s="16" t="s">
        <v>1360</v>
      </c>
      <c r="E499" s="68" t="s">
        <v>341</v>
      </c>
      <c r="F499" s="70"/>
      <c r="G499" s="70"/>
    </row>
    <row r="500">
      <c r="A500" s="37" t="s">
        <v>1361</v>
      </c>
      <c r="D500" s="16" t="s">
        <v>1362</v>
      </c>
      <c r="E500" s="68" t="s">
        <v>18</v>
      </c>
      <c r="F500" s="70"/>
      <c r="G500" s="70"/>
    </row>
    <row r="501">
      <c r="A501" s="37" t="s">
        <v>1363</v>
      </c>
      <c r="B501" s="71" t="s">
        <v>1364</v>
      </c>
      <c r="D501" s="16" t="s">
        <v>1365</v>
      </c>
      <c r="E501" s="68" t="s">
        <v>18</v>
      </c>
      <c r="F501" s="70"/>
      <c r="G501" s="70"/>
    </row>
    <row r="502">
      <c r="A502" s="37" t="s">
        <v>1366</v>
      </c>
      <c r="D502" s="16" t="s">
        <v>1367</v>
      </c>
      <c r="E502" s="68" t="s">
        <v>341</v>
      </c>
      <c r="F502" s="70"/>
      <c r="G502" s="70"/>
    </row>
    <row r="503">
      <c r="A503" s="37" t="s">
        <v>1368</v>
      </c>
      <c r="D503" s="16" t="s">
        <v>1369</v>
      </c>
      <c r="E503" s="23" t="s">
        <v>18</v>
      </c>
      <c r="F503" s="70"/>
      <c r="G503" s="70"/>
    </row>
    <row r="504">
      <c r="A504" s="37" t="s">
        <v>1370</v>
      </c>
      <c r="B504" s="71" t="s">
        <v>1371</v>
      </c>
      <c r="D504" s="16" t="s">
        <v>1372</v>
      </c>
      <c r="E504" s="23" t="s">
        <v>341</v>
      </c>
      <c r="F504" s="70"/>
      <c r="G504" s="70"/>
    </row>
    <row r="505">
      <c r="A505" s="37" t="s">
        <v>1373</v>
      </c>
      <c r="B505" s="71" t="s">
        <v>1374</v>
      </c>
      <c r="D505" s="16" t="s">
        <v>1375</v>
      </c>
      <c r="E505" s="68" t="s">
        <v>18</v>
      </c>
      <c r="F505" s="70"/>
      <c r="G505" s="70"/>
    </row>
    <row r="506">
      <c r="A506" s="37" t="s">
        <v>1376</v>
      </c>
      <c r="D506" s="16" t="s">
        <v>1377</v>
      </c>
      <c r="E506" s="68" t="s">
        <v>341</v>
      </c>
      <c r="F506" s="70"/>
      <c r="G506" s="70"/>
    </row>
    <row r="507">
      <c r="A507" s="37" t="s">
        <v>1378</v>
      </c>
      <c r="B507" s="71" t="s">
        <v>1379</v>
      </c>
      <c r="D507" s="36"/>
      <c r="E507" s="68" t="s">
        <v>341</v>
      </c>
      <c r="F507" s="70"/>
      <c r="G507" s="70"/>
    </row>
    <row r="508">
      <c r="A508" s="37" t="s">
        <v>1380</v>
      </c>
      <c r="D508" s="16" t="s">
        <v>1381</v>
      </c>
      <c r="E508" s="68" t="s">
        <v>341</v>
      </c>
      <c r="F508" s="70"/>
      <c r="G508" s="70"/>
    </row>
    <row r="509">
      <c r="A509" s="37" t="s">
        <v>1382</v>
      </c>
      <c r="D509" s="16" t="s">
        <v>1383</v>
      </c>
      <c r="E509" s="68" t="s">
        <v>341</v>
      </c>
      <c r="F509" s="70"/>
      <c r="G509" s="70"/>
    </row>
    <row r="510">
      <c r="A510" s="37" t="s">
        <v>1384</v>
      </c>
      <c r="D510" s="16" t="s">
        <v>1385</v>
      </c>
      <c r="E510" s="68" t="s">
        <v>18</v>
      </c>
      <c r="F510" s="70"/>
      <c r="G510" s="70"/>
    </row>
    <row r="511">
      <c r="A511" s="37" t="s">
        <v>1386</v>
      </c>
      <c r="B511" s="71" t="s">
        <v>1387</v>
      </c>
      <c r="D511" s="16" t="s">
        <v>1388</v>
      </c>
      <c r="E511" s="68" t="s">
        <v>18</v>
      </c>
      <c r="F511" s="70"/>
      <c r="G511" s="70"/>
    </row>
    <row r="512">
      <c r="A512" s="37" t="s">
        <v>1389</v>
      </c>
      <c r="D512" s="16" t="s">
        <v>1390</v>
      </c>
      <c r="E512" s="68" t="s">
        <v>18</v>
      </c>
      <c r="F512" s="70"/>
      <c r="G512" s="70"/>
    </row>
    <row r="513">
      <c r="A513" s="37" t="s">
        <v>1391</v>
      </c>
      <c r="B513" s="71" t="s">
        <v>1392</v>
      </c>
      <c r="D513" s="16" t="s">
        <v>1393</v>
      </c>
      <c r="E513" s="68" t="s">
        <v>18</v>
      </c>
      <c r="F513" s="70"/>
      <c r="G513" s="70"/>
    </row>
    <row r="514">
      <c r="A514" s="37" t="s">
        <v>1394</v>
      </c>
      <c r="D514" s="16" t="s">
        <v>1395</v>
      </c>
      <c r="E514" s="68" t="s">
        <v>341</v>
      </c>
      <c r="F514" s="70"/>
      <c r="G514" s="70"/>
    </row>
    <row r="515">
      <c r="A515" s="37" t="s">
        <v>1396</v>
      </c>
      <c r="D515" s="16" t="s">
        <v>1397</v>
      </c>
      <c r="E515" s="68" t="s">
        <v>18</v>
      </c>
      <c r="F515" s="70"/>
      <c r="G515" s="70"/>
    </row>
    <row r="516">
      <c r="A516" s="37" t="s">
        <v>1398</v>
      </c>
      <c r="D516" s="16" t="s">
        <v>1399</v>
      </c>
      <c r="E516" s="68" t="s">
        <v>20</v>
      </c>
      <c r="F516" s="51" t="s">
        <v>415</v>
      </c>
      <c r="G516" s="70"/>
    </row>
    <row r="517">
      <c r="A517" s="37" t="s">
        <v>1400</v>
      </c>
      <c r="D517" s="16" t="s">
        <v>1401</v>
      </c>
      <c r="E517" s="68" t="s">
        <v>341</v>
      </c>
      <c r="F517" s="70"/>
      <c r="G517" s="70"/>
    </row>
    <row r="518">
      <c r="A518" s="37" t="s">
        <v>1402</v>
      </c>
      <c r="D518" s="16" t="s">
        <v>1403</v>
      </c>
      <c r="E518" s="68" t="s">
        <v>18</v>
      </c>
      <c r="F518" s="70"/>
      <c r="G518" s="70"/>
    </row>
    <row r="519">
      <c r="A519" s="37" t="s">
        <v>1404</v>
      </c>
      <c r="D519" s="16" t="s">
        <v>1405</v>
      </c>
      <c r="E519" s="68" t="s">
        <v>341</v>
      </c>
      <c r="F519" s="70"/>
      <c r="G519" s="70"/>
    </row>
    <row r="520">
      <c r="A520" s="37" t="s">
        <v>1406</v>
      </c>
      <c r="D520" s="16" t="s">
        <v>1407</v>
      </c>
      <c r="E520" s="68" t="s">
        <v>18</v>
      </c>
      <c r="F520" s="70"/>
      <c r="G520" s="70"/>
    </row>
    <row r="521">
      <c r="A521" s="37" t="s">
        <v>1408</v>
      </c>
      <c r="D521" s="16" t="s">
        <v>1410</v>
      </c>
      <c r="E521" s="68" t="s">
        <v>18</v>
      </c>
      <c r="F521" s="70"/>
      <c r="G521" s="70"/>
    </row>
    <row r="522">
      <c r="A522" s="37" t="s">
        <v>1411</v>
      </c>
      <c r="D522" s="16" t="s">
        <v>1412</v>
      </c>
      <c r="E522" s="68" t="s">
        <v>18</v>
      </c>
      <c r="F522" s="70"/>
      <c r="G522" s="70"/>
    </row>
    <row r="523">
      <c r="A523" s="37" t="s">
        <v>1413</v>
      </c>
      <c r="D523" s="16" t="s">
        <v>1414</v>
      </c>
      <c r="E523" s="68" t="s">
        <v>341</v>
      </c>
      <c r="F523" s="70"/>
      <c r="G523" s="70"/>
    </row>
    <row r="524">
      <c r="A524" s="37" t="s">
        <v>1415</v>
      </c>
      <c r="D524" s="16" t="s">
        <v>1416</v>
      </c>
      <c r="E524" s="68" t="s">
        <v>341</v>
      </c>
      <c r="F524" s="70"/>
      <c r="G524" s="70"/>
    </row>
    <row r="525">
      <c r="A525" s="37" t="s">
        <v>1417</v>
      </c>
      <c r="D525" s="16" t="s">
        <v>1418</v>
      </c>
      <c r="E525" s="68" t="s">
        <v>341</v>
      </c>
      <c r="F525" s="70"/>
      <c r="G525" s="70"/>
    </row>
    <row r="526">
      <c r="A526" s="37" t="s">
        <v>1419</v>
      </c>
      <c r="D526" s="16" t="s">
        <v>1420</v>
      </c>
      <c r="E526" s="68" t="s">
        <v>18</v>
      </c>
      <c r="F526" s="70"/>
      <c r="G526" s="70"/>
    </row>
    <row r="527">
      <c r="A527" s="37" t="s">
        <v>1421</v>
      </c>
      <c r="D527" s="16" t="s">
        <v>1422</v>
      </c>
      <c r="E527" s="68" t="s">
        <v>20</v>
      </c>
      <c r="F527" s="51" t="s">
        <v>415</v>
      </c>
      <c r="G527" s="70"/>
    </row>
    <row r="528">
      <c r="A528" s="37" t="s">
        <v>1423</v>
      </c>
      <c r="D528" s="16" t="s">
        <v>1424</v>
      </c>
      <c r="E528" s="68" t="s">
        <v>341</v>
      </c>
      <c r="F528" s="70"/>
      <c r="G528" s="70"/>
    </row>
    <row r="529">
      <c r="A529" s="37" t="s">
        <v>1425</v>
      </c>
      <c r="B529" s="71" t="s">
        <v>1426</v>
      </c>
      <c r="D529" s="16" t="s">
        <v>1427</v>
      </c>
      <c r="E529" s="68" t="s">
        <v>18</v>
      </c>
      <c r="F529" s="70"/>
      <c r="G529" s="70"/>
    </row>
    <row r="530">
      <c r="A530" s="37" t="s">
        <v>1428</v>
      </c>
      <c r="D530" s="16" t="s">
        <v>1429</v>
      </c>
      <c r="E530" s="68" t="s">
        <v>341</v>
      </c>
      <c r="F530" s="70"/>
      <c r="G530" s="70"/>
    </row>
    <row r="531">
      <c r="A531" s="37" t="s">
        <v>1430</v>
      </c>
      <c r="B531" s="71" t="s">
        <v>1431</v>
      </c>
      <c r="D531" s="16" t="s">
        <v>1432</v>
      </c>
      <c r="E531" s="68" t="s">
        <v>341</v>
      </c>
      <c r="F531" s="70"/>
      <c r="G531" s="70"/>
    </row>
    <row r="532">
      <c r="A532" s="37" t="s">
        <v>1433</v>
      </c>
      <c r="D532" s="16" t="s">
        <v>1434</v>
      </c>
      <c r="E532" s="68" t="s">
        <v>341</v>
      </c>
      <c r="F532" s="70"/>
      <c r="G532" s="70"/>
    </row>
    <row r="533">
      <c r="A533" s="37" t="s">
        <v>1435</v>
      </c>
      <c r="D533" s="16" t="s">
        <v>1436</v>
      </c>
      <c r="E533" s="68" t="s">
        <v>341</v>
      </c>
      <c r="F533" s="70"/>
      <c r="G533" s="70"/>
    </row>
    <row r="534">
      <c r="A534" s="37" t="s">
        <v>1437</v>
      </c>
      <c r="D534" s="16" t="s">
        <v>1438</v>
      </c>
      <c r="E534" s="68" t="s">
        <v>341</v>
      </c>
      <c r="F534" s="70"/>
      <c r="G534" s="70"/>
    </row>
    <row r="535">
      <c r="A535" s="37" t="s">
        <v>1439</v>
      </c>
      <c r="B535" s="71" t="s">
        <v>1440</v>
      </c>
      <c r="D535" s="16" t="s">
        <v>1441</v>
      </c>
      <c r="E535" s="68" t="s">
        <v>341</v>
      </c>
      <c r="F535" s="70"/>
      <c r="G535" s="70"/>
    </row>
    <row r="536">
      <c r="A536" s="37" t="s">
        <v>1442</v>
      </c>
      <c r="D536" s="16" t="s">
        <v>1443</v>
      </c>
      <c r="E536" s="68" t="s">
        <v>341</v>
      </c>
      <c r="F536" s="70"/>
      <c r="G536" s="70"/>
    </row>
    <row r="537">
      <c r="A537" s="37" t="s">
        <v>1444</v>
      </c>
      <c r="D537" s="16" t="s">
        <v>1445</v>
      </c>
      <c r="E537" s="68" t="s">
        <v>341</v>
      </c>
      <c r="F537" s="70"/>
      <c r="G537" s="70"/>
    </row>
    <row r="538">
      <c r="A538" s="37" t="s">
        <v>1446</v>
      </c>
      <c r="D538" s="16" t="s">
        <v>1447</v>
      </c>
      <c r="E538" s="68" t="s">
        <v>18</v>
      </c>
      <c r="F538" s="70"/>
      <c r="G538" s="70"/>
    </row>
    <row r="539">
      <c r="A539" s="37" t="s">
        <v>1448</v>
      </c>
      <c r="D539" s="16" t="s">
        <v>1449</v>
      </c>
      <c r="E539" s="68" t="s">
        <v>341</v>
      </c>
      <c r="F539" s="70"/>
      <c r="G539" s="70"/>
    </row>
    <row r="540">
      <c r="A540" s="37" t="s">
        <v>1450</v>
      </c>
      <c r="D540" s="16" t="s">
        <v>1451</v>
      </c>
      <c r="E540" s="68" t="s">
        <v>18</v>
      </c>
      <c r="F540" s="70"/>
      <c r="G540" s="70"/>
    </row>
    <row r="541">
      <c r="A541" s="37" t="s">
        <v>312</v>
      </c>
      <c r="D541" s="16" t="s">
        <v>313</v>
      </c>
      <c r="E541" s="68" t="s">
        <v>20</v>
      </c>
      <c r="F541" s="51" t="s">
        <v>20</v>
      </c>
      <c r="G541" s="70"/>
    </row>
    <row r="542">
      <c r="A542" s="37" t="s">
        <v>1452</v>
      </c>
      <c r="D542" s="16" t="s">
        <v>1453</v>
      </c>
      <c r="E542" s="68" t="s">
        <v>341</v>
      </c>
      <c r="F542" s="70"/>
      <c r="G542" s="70"/>
    </row>
    <row r="543">
      <c r="A543" s="37" t="s">
        <v>168</v>
      </c>
      <c r="D543" s="16" t="s">
        <v>169</v>
      </c>
      <c r="E543" s="68" t="s">
        <v>20</v>
      </c>
      <c r="F543" s="51" t="s">
        <v>20</v>
      </c>
      <c r="G543" s="70"/>
    </row>
    <row r="544">
      <c r="A544" s="37" t="s">
        <v>1454</v>
      </c>
      <c r="D544" s="16" t="s">
        <v>1455</v>
      </c>
      <c r="E544" s="68" t="s">
        <v>341</v>
      </c>
      <c r="F544" s="70"/>
      <c r="G544" s="70"/>
    </row>
    <row r="545">
      <c r="A545" s="37" t="s">
        <v>1456</v>
      </c>
      <c r="D545" s="16" t="s">
        <v>1457</v>
      </c>
      <c r="E545" s="68" t="s">
        <v>18</v>
      </c>
      <c r="F545" s="70"/>
      <c r="G545" s="70"/>
    </row>
    <row r="546">
      <c r="A546" s="37" t="s">
        <v>1458</v>
      </c>
      <c r="B546" s="71" t="s">
        <v>1459</v>
      </c>
      <c r="D546" s="16" t="s">
        <v>1460</v>
      </c>
      <c r="E546" s="68" t="s">
        <v>341</v>
      </c>
      <c r="F546" s="70"/>
      <c r="G546" s="70"/>
    </row>
    <row r="547">
      <c r="A547" s="37" t="s">
        <v>1461</v>
      </c>
      <c r="B547" s="71" t="s">
        <v>1462</v>
      </c>
      <c r="D547" s="36"/>
      <c r="E547" s="68" t="s">
        <v>20</v>
      </c>
      <c r="F547" s="51" t="s">
        <v>415</v>
      </c>
      <c r="G547" s="70"/>
    </row>
    <row r="548">
      <c r="A548" s="37" t="s">
        <v>171</v>
      </c>
      <c r="D548" s="16" t="s">
        <v>172</v>
      </c>
      <c r="E548" s="68" t="s">
        <v>20</v>
      </c>
      <c r="F548" s="51" t="s">
        <v>20</v>
      </c>
      <c r="G548" s="70"/>
    </row>
    <row r="549">
      <c r="A549" s="37" t="s">
        <v>1463</v>
      </c>
      <c r="B549" s="23" t="s">
        <v>1464</v>
      </c>
      <c r="D549" s="36"/>
      <c r="E549" s="68" t="s">
        <v>20</v>
      </c>
      <c r="F549" s="51" t="s">
        <v>415</v>
      </c>
      <c r="G549" s="70"/>
    </row>
    <row r="550">
      <c r="A550" s="37" t="s">
        <v>1465</v>
      </c>
      <c r="D550" s="16" t="s">
        <v>1466</v>
      </c>
      <c r="E550" s="68" t="s">
        <v>341</v>
      </c>
      <c r="F550" s="70"/>
      <c r="G550" s="70"/>
    </row>
    <row r="551">
      <c r="A551" s="37" t="s">
        <v>1467</v>
      </c>
      <c r="D551" s="16" t="s">
        <v>1468</v>
      </c>
      <c r="E551" s="68" t="s">
        <v>341</v>
      </c>
      <c r="F551" s="70"/>
      <c r="G551" s="70"/>
    </row>
    <row r="552">
      <c r="A552" s="37" t="s">
        <v>1469</v>
      </c>
      <c r="B552" s="71" t="s">
        <v>1470</v>
      </c>
      <c r="D552" s="16" t="s">
        <v>1471</v>
      </c>
      <c r="E552" s="68" t="s">
        <v>341</v>
      </c>
      <c r="F552" s="70"/>
      <c r="G552" s="70"/>
    </row>
    <row r="553">
      <c r="A553" s="37" t="s">
        <v>1472</v>
      </c>
      <c r="D553" s="16" t="s">
        <v>1473</v>
      </c>
      <c r="E553" s="68" t="s">
        <v>18</v>
      </c>
      <c r="F553" s="70"/>
      <c r="G553" s="70"/>
    </row>
    <row r="554">
      <c r="A554" s="37" t="s">
        <v>1474</v>
      </c>
      <c r="D554" s="16" t="s">
        <v>1475</v>
      </c>
      <c r="E554" s="68" t="s">
        <v>341</v>
      </c>
      <c r="F554" s="70"/>
      <c r="G554" s="70"/>
    </row>
    <row r="555">
      <c r="A555" s="37" t="s">
        <v>1476</v>
      </c>
      <c r="D555" s="16" t="s">
        <v>1477</v>
      </c>
      <c r="E555" s="68" t="s">
        <v>341</v>
      </c>
      <c r="F555" s="70"/>
      <c r="G555" s="70"/>
    </row>
    <row r="556">
      <c r="A556" s="37" t="s">
        <v>1478</v>
      </c>
      <c r="D556" s="16" t="s">
        <v>1479</v>
      </c>
      <c r="E556" s="68" t="s">
        <v>341</v>
      </c>
      <c r="F556" s="70"/>
      <c r="G556" s="70"/>
    </row>
    <row r="557">
      <c r="A557" s="37" t="s">
        <v>1480</v>
      </c>
      <c r="D557" s="16" t="s">
        <v>1481</v>
      </c>
      <c r="E557" s="68" t="s">
        <v>18</v>
      </c>
      <c r="F557" s="70"/>
      <c r="G557" s="70"/>
    </row>
    <row r="558">
      <c r="A558" s="37" t="s">
        <v>1482</v>
      </c>
      <c r="B558" s="71" t="s">
        <v>1483</v>
      </c>
      <c r="D558" s="16" t="s">
        <v>1484</v>
      </c>
      <c r="E558" s="68" t="s">
        <v>341</v>
      </c>
      <c r="F558" s="70"/>
      <c r="G558" s="70"/>
    </row>
    <row r="559">
      <c r="A559" s="37" t="s">
        <v>1485</v>
      </c>
      <c r="D559" s="16" t="s">
        <v>1486</v>
      </c>
      <c r="E559" s="68" t="s">
        <v>341</v>
      </c>
      <c r="F559" s="70"/>
      <c r="G559" s="70"/>
    </row>
    <row r="560">
      <c r="A560" s="37" t="s">
        <v>1487</v>
      </c>
      <c r="D560" s="16" t="s">
        <v>1488</v>
      </c>
      <c r="E560" s="68" t="s">
        <v>18</v>
      </c>
      <c r="F560" s="70"/>
      <c r="G560" s="70"/>
    </row>
    <row r="561">
      <c r="A561" s="37" t="s">
        <v>1489</v>
      </c>
      <c r="D561" s="16" t="s">
        <v>1490</v>
      </c>
      <c r="E561" s="68" t="s">
        <v>18</v>
      </c>
      <c r="F561" s="70"/>
      <c r="G561" s="70"/>
    </row>
    <row r="562">
      <c r="A562" s="37" t="s">
        <v>1491</v>
      </c>
      <c r="D562" s="16" t="s">
        <v>1492</v>
      </c>
      <c r="E562" s="68" t="s">
        <v>341</v>
      </c>
      <c r="F562" s="70"/>
      <c r="G562" s="70"/>
    </row>
    <row r="563">
      <c r="A563" s="37" t="s">
        <v>1493</v>
      </c>
      <c r="D563" s="16" t="s">
        <v>1494</v>
      </c>
      <c r="E563" s="68" t="s">
        <v>341</v>
      </c>
      <c r="F563" s="70"/>
      <c r="G563" s="70"/>
    </row>
    <row r="564">
      <c r="A564" s="37" t="s">
        <v>1495</v>
      </c>
      <c r="D564" s="16" t="s">
        <v>1496</v>
      </c>
      <c r="E564" s="68" t="s">
        <v>18</v>
      </c>
      <c r="F564" s="70"/>
      <c r="G564" s="70"/>
    </row>
    <row r="565">
      <c r="A565" s="37" t="s">
        <v>1497</v>
      </c>
      <c r="D565" s="16" t="s">
        <v>1498</v>
      </c>
      <c r="E565" s="68" t="s">
        <v>18</v>
      </c>
      <c r="F565" s="70"/>
      <c r="G565" s="70"/>
    </row>
    <row r="566">
      <c r="A566" s="37" t="s">
        <v>1499</v>
      </c>
      <c r="D566" s="16" t="s">
        <v>1500</v>
      </c>
      <c r="E566" s="68" t="s">
        <v>341</v>
      </c>
      <c r="F566" s="70"/>
      <c r="G566" s="70"/>
    </row>
    <row r="567">
      <c r="A567" s="37" t="s">
        <v>1501</v>
      </c>
      <c r="D567" s="16" t="s">
        <v>1502</v>
      </c>
      <c r="E567" s="68" t="s">
        <v>341</v>
      </c>
      <c r="F567" s="70"/>
      <c r="G567" s="70"/>
    </row>
    <row r="568">
      <c r="A568" s="37" t="s">
        <v>1503</v>
      </c>
      <c r="B568" s="71" t="s">
        <v>1504</v>
      </c>
      <c r="D568" s="16" t="s">
        <v>1505</v>
      </c>
      <c r="E568" s="68" t="s">
        <v>341</v>
      </c>
      <c r="F568" s="70"/>
      <c r="G568" s="70"/>
    </row>
    <row r="569">
      <c r="A569" s="37" t="s">
        <v>1506</v>
      </c>
      <c r="D569" s="16" t="s">
        <v>1507</v>
      </c>
      <c r="E569" s="68" t="s">
        <v>341</v>
      </c>
      <c r="F569" s="70"/>
      <c r="G569" s="70"/>
    </row>
    <row r="570">
      <c r="A570" s="37" t="s">
        <v>1508</v>
      </c>
      <c r="B570" s="71" t="s">
        <v>1509</v>
      </c>
      <c r="D570" s="16" t="s">
        <v>1510</v>
      </c>
      <c r="E570" s="68" t="s">
        <v>341</v>
      </c>
      <c r="F570" s="70"/>
      <c r="G570" s="70"/>
    </row>
    <row r="571">
      <c r="A571" s="37" t="s">
        <v>1511</v>
      </c>
      <c r="D571" s="16" t="s">
        <v>1512</v>
      </c>
      <c r="E571" s="68" t="s">
        <v>341</v>
      </c>
      <c r="F571" s="70"/>
      <c r="G571" s="70"/>
    </row>
    <row r="572">
      <c r="A572" s="37" t="s">
        <v>1513</v>
      </c>
      <c r="D572" s="16" t="s">
        <v>1514</v>
      </c>
      <c r="E572" s="68" t="s">
        <v>341</v>
      </c>
      <c r="F572" s="70"/>
      <c r="G572" s="70"/>
    </row>
    <row r="573">
      <c r="A573" s="37" t="s">
        <v>1515</v>
      </c>
      <c r="D573" s="16" t="s">
        <v>1516</v>
      </c>
      <c r="E573" s="68" t="s">
        <v>341</v>
      </c>
      <c r="F573" s="70"/>
      <c r="G573" s="70"/>
    </row>
    <row r="574">
      <c r="A574" s="37" t="s">
        <v>1517</v>
      </c>
      <c r="D574" s="16" t="s">
        <v>1518</v>
      </c>
      <c r="E574" s="68" t="s">
        <v>341</v>
      </c>
      <c r="F574" s="70"/>
      <c r="G574" s="70"/>
    </row>
    <row r="575">
      <c r="A575" s="37" t="s">
        <v>1519</v>
      </c>
      <c r="D575" s="16" t="s">
        <v>1520</v>
      </c>
      <c r="E575" s="68" t="s">
        <v>341</v>
      </c>
      <c r="F575" s="70"/>
      <c r="G575" s="70"/>
    </row>
    <row r="576">
      <c r="A576" s="37" t="s">
        <v>1521</v>
      </c>
      <c r="B576" s="71" t="s">
        <v>1522</v>
      </c>
      <c r="D576" s="16" t="s">
        <v>1523</v>
      </c>
      <c r="E576" s="68" t="s">
        <v>341</v>
      </c>
      <c r="F576" s="70"/>
      <c r="G576" s="70"/>
    </row>
    <row r="577">
      <c r="A577" s="37" t="s">
        <v>1524</v>
      </c>
      <c r="B577" s="71" t="s">
        <v>1525</v>
      </c>
      <c r="D577" s="36"/>
      <c r="E577" s="68" t="s">
        <v>341</v>
      </c>
      <c r="F577" s="70"/>
      <c r="G577" s="70"/>
    </row>
    <row r="578">
      <c r="A578" s="37" t="s">
        <v>1526</v>
      </c>
      <c r="D578" s="16" t="s">
        <v>1527</v>
      </c>
      <c r="E578" s="68" t="s">
        <v>18</v>
      </c>
      <c r="F578" s="70"/>
      <c r="G578" s="70"/>
    </row>
    <row r="579">
      <c r="A579" s="37" t="s">
        <v>1528</v>
      </c>
      <c r="D579" s="16" t="s">
        <v>1529</v>
      </c>
      <c r="E579" s="68" t="s">
        <v>341</v>
      </c>
      <c r="F579" s="70"/>
      <c r="G579" s="70"/>
    </row>
    <row r="580">
      <c r="A580" s="37" t="s">
        <v>1530</v>
      </c>
      <c r="B580" s="71" t="s">
        <v>1531</v>
      </c>
      <c r="D580" s="16" t="s">
        <v>1532</v>
      </c>
      <c r="E580" s="68" t="s">
        <v>341</v>
      </c>
      <c r="F580" s="70"/>
      <c r="G580" s="70"/>
    </row>
    <row r="581">
      <c r="A581" s="37" t="s">
        <v>1533</v>
      </c>
      <c r="D581" s="16" t="s">
        <v>1534</v>
      </c>
      <c r="E581" s="68" t="s">
        <v>341</v>
      </c>
      <c r="F581" s="70"/>
      <c r="G581" s="70"/>
    </row>
    <row r="582">
      <c r="A582" s="37" t="s">
        <v>1535</v>
      </c>
      <c r="D582" s="16" t="s">
        <v>1536</v>
      </c>
      <c r="E582" s="68" t="s">
        <v>18</v>
      </c>
      <c r="F582" s="70"/>
      <c r="G582" s="70"/>
    </row>
    <row r="583">
      <c r="A583" s="37" t="s">
        <v>1537</v>
      </c>
      <c r="D583" s="16" t="s">
        <v>1538</v>
      </c>
      <c r="E583" s="68" t="s">
        <v>341</v>
      </c>
      <c r="F583" s="70"/>
      <c r="G583" s="70"/>
    </row>
    <row r="584">
      <c r="A584" s="37" t="s">
        <v>1539</v>
      </c>
      <c r="D584" s="36"/>
      <c r="E584" s="68" t="s">
        <v>18</v>
      </c>
      <c r="F584" s="70"/>
      <c r="G584" s="70"/>
    </row>
    <row r="585">
      <c r="A585" s="37" t="s">
        <v>1540</v>
      </c>
      <c r="D585" s="16" t="s">
        <v>1541</v>
      </c>
      <c r="E585" s="68" t="s">
        <v>341</v>
      </c>
      <c r="F585" s="70"/>
      <c r="G585" s="70"/>
    </row>
    <row r="586">
      <c r="A586" s="37" t="s">
        <v>1542</v>
      </c>
      <c r="B586" s="71" t="s">
        <v>1543</v>
      </c>
      <c r="D586" s="36"/>
      <c r="E586" s="68" t="s">
        <v>341</v>
      </c>
      <c r="F586" s="70"/>
      <c r="G586" s="70"/>
    </row>
    <row r="587">
      <c r="A587" s="37" t="s">
        <v>1544</v>
      </c>
      <c r="D587" s="16" t="s">
        <v>1545</v>
      </c>
      <c r="E587" s="68" t="s">
        <v>341</v>
      </c>
      <c r="F587" s="70"/>
      <c r="G587" s="70"/>
    </row>
    <row r="588">
      <c r="A588" s="37" t="s">
        <v>1546</v>
      </c>
      <c r="D588" s="16" t="s">
        <v>1547</v>
      </c>
      <c r="E588" s="68" t="s">
        <v>341</v>
      </c>
      <c r="F588" s="70"/>
      <c r="G588" s="70"/>
    </row>
    <row r="589">
      <c r="A589" s="37" t="s">
        <v>1548</v>
      </c>
      <c r="D589" s="16" t="s">
        <v>1549</v>
      </c>
      <c r="E589" s="68" t="s">
        <v>341</v>
      </c>
      <c r="F589" s="70"/>
      <c r="G589" s="70"/>
    </row>
    <row r="590">
      <c r="A590" s="37" t="s">
        <v>1550</v>
      </c>
      <c r="D590" s="16" t="s">
        <v>1551</v>
      </c>
      <c r="E590" s="68" t="s">
        <v>341</v>
      </c>
      <c r="F590" s="70"/>
      <c r="G590" s="70"/>
    </row>
    <row r="591">
      <c r="A591" s="37" t="s">
        <v>1552</v>
      </c>
      <c r="D591" s="16" t="s">
        <v>1553</v>
      </c>
      <c r="E591" s="68" t="s">
        <v>341</v>
      </c>
      <c r="F591" s="70"/>
      <c r="G591" s="70"/>
    </row>
    <row r="592">
      <c r="A592" s="37" t="s">
        <v>175</v>
      </c>
      <c r="B592" s="71" t="s">
        <v>176</v>
      </c>
      <c r="D592" s="36"/>
      <c r="E592" s="68" t="s">
        <v>20</v>
      </c>
      <c r="F592" s="51" t="s">
        <v>20</v>
      </c>
      <c r="G592" s="70"/>
    </row>
    <row r="593">
      <c r="A593" s="37" t="s">
        <v>1554</v>
      </c>
      <c r="D593" s="16" t="s">
        <v>1555</v>
      </c>
      <c r="E593" s="68" t="s">
        <v>341</v>
      </c>
      <c r="F593" s="70"/>
      <c r="G593" s="70"/>
    </row>
    <row r="594">
      <c r="A594" s="37" t="s">
        <v>178</v>
      </c>
      <c r="B594" s="71" t="s">
        <v>179</v>
      </c>
      <c r="D594" s="36"/>
      <c r="E594" s="68" t="s">
        <v>20</v>
      </c>
      <c r="F594" s="51" t="s">
        <v>20</v>
      </c>
      <c r="G594" s="70"/>
    </row>
    <row r="595">
      <c r="A595" s="37" t="s">
        <v>1556</v>
      </c>
      <c r="D595" s="16" t="s">
        <v>1557</v>
      </c>
      <c r="E595" s="68" t="s">
        <v>341</v>
      </c>
      <c r="F595" s="70"/>
      <c r="G595" s="70"/>
    </row>
    <row r="596">
      <c r="A596" s="37" t="s">
        <v>1558</v>
      </c>
      <c r="B596" s="71" t="s">
        <v>1559</v>
      </c>
      <c r="D596" s="36"/>
      <c r="E596" s="68" t="s">
        <v>18</v>
      </c>
      <c r="F596" s="70"/>
      <c r="G596" s="70"/>
    </row>
    <row r="597">
      <c r="A597" s="37" t="s">
        <v>1560</v>
      </c>
      <c r="D597" s="16" t="s">
        <v>1561</v>
      </c>
      <c r="E597" s="68" t="s">
        <v>341</v>
      </c>
      <c r="F597" s="70"/>
      <c r="G597" s="70"/>
    </row>
    <row r="598">
      <c r="A598" s="37" t="s">
        <v>185</v>
      </c>
      <c r="D598" s="16" t="s">
        <v>186</v>
      </c>
      <c r="E598" s="68" t="s">
        <v>20</v>
      </c>
      <c r="F598" s="51" t="s">
        <v>20</v>
      </c>
      <c r="G598" s="70"/>
    </row>
    <row r="599">
      <c r="A599" s="37" t="s">
        <v>1563</v>
      </c>
      <c r="D599" s="16" t="s">
        <v>1564</v>
      </c>
      <c r="E599" s="68" t="s">
        <v>341</v>
      </c>
      <c r="F599" s="70"/>
      <c r="G599" s="70"/>
    </row>
    <row r="600">
      <c r="A600" s="37" t="s">
        <v>188</v>
      </c>
      <c r="D600" s="16" t="s">
        <v>189</v>
      </c>
      <c r="E600" s="68" t="s">
        <v>20</v>
      </c>
      <c r="F600" s="51" t="s">
        <v>415</v>
      </c>
      <c r="G600" s="70"/>
    </row>
    <row r="601">
      <c r="A601" s="37" t="s">
        <v>1565</v>
      </c>
      <c r="D601" s="16" t="s">
        <v>1566</v>
      </c>
      <c r="E601" s="68" t="s">
        <v>341</v>
      </c>
      <c r="F601" s="70"/>
      <c r="G601" s="70"/>
    </row>
    <row r="602">
      <c r="A602" s="37" t="s">
        <v>1567</v>
      </c>
      <c r="D602" s="16" t="s">
        <v>1568</v>
      </c>
      <c r="E602" s="68" t="s">
        <v>341</v>
      </c>
      <c r="F602" s="70"/>
      <c r="G602" s="70"/>
    </row>
    <row r="603">
      <c r="A603" s="37" t="s">
        <v>1569</v>
      </c>
      <c r="D603" s="16" t="s">
        <v>1570</v>
      </c>
      <c r="E603" s="68" t="s">
        <v>18</v>
      </c>
      <c r="F603" s="70"/>
      <c r="G603" s="70"/>
    </row>
    <row r="604">
      <c r="A604" s="37" t="s">
        <v>1571</v>
      </c>
      <c r="D604" s="36"/>
      <c r="E604" s="68" t="s">
        <v>18</v>
      </c>
      <c r="F604" s="70"/>
      <c r="G604" s="70"/>
    </row>
    <row r="605">
      <c r="A605" s="37" t="s">
        <v>1572</v>
      </c>
      <c r="D605" s="16" t="s">
        <v>1573</v>
      </c>
      <c r="E605" s="68" t="s">
        <v>341</v>
      </c>
      <c r="F605" s="70"/>
      <c r="G605" s="70"/>
    </row>
    <row r="606">
      <c r="A606" s="37" t="s">
        <v>1574</v>
      </c>
      <c r="D606" s="16" t="s">
        <v>1575</v>
      </c>
      <c r="E606" s="68" t="s">
        <v>341</v>
      </c>
      <c r="F606" s="70"/>
      <c r="G606" s="70"/>
    </row>
    <row r="607">
      <c r="A607" s="37" t="s">
        <v>1576</v>
      </c>
      <c r="D607" s="16" t="s">
        <v>1577</v>
      </c>
      <c r="E607" s="68" t="s">
        <v>341</v>
      </c>
      <c r="F607" s="70"/>
      <c r="G607" s="70"/>
    </row>
    <row r="608">
      <c r="A608" s="37" t="s">
        <v>1578</v>
      </c>
      <c r="D608" s="16" t="s">
        <v>1579</v>
      </c>
      <c r="E608" s="68" t="s">
        <v>20</v>
      </c>
      <c r="F608" s="51" t="s">
        <v>20</v>
      </c>
      <c r="G608" s="70"/>
    </row>
    <row r="609">
      <c r="A609" s="37" t="s">
        <v>1580</v>
      </c>
      <c r="D609" s="16" t="s">
        <v>1581</v>
      </c>
      <c r="E609" s="68" t="s">
        <v>341</v>
      </c>
      <c r="F609" s="70"/>
      <c r="G609" s="70"/>
    </row>
    <row r="610">
      <c r="A610" s="37" t="s">
        <v>1582</v>
      </c>
      <c r="B610" s="71" t="s">
        <v>1583</v>
      </c>
      <c r="D610" s="16" t="s">
        <v>1584</v>
      </c>
      <c r="E610" s="68" t="s">
        <v>341</v>
      </c>
      <c r="F610" s="70"/>
      <c r="G610" s="70"/>
    </row>
    <row r="611">
      <c r="A611" s="37" t="s">
        <v>1585</v>
      </c>
      <c r="D611" s="16" t="s">
        <v>1586</v>
      </c>
      <c r="E611" s="68" t="s">
        <v>341</v>
      </c>
      <c r="F611" s="70"/>
      <c r="G611" s="70"/>
    </row>
    <row r="612">
      <c r="A612" s="37" t="s">
        <v>1587</v>
      </c>
      <c r="B612" s="71" t="s">
        <v>1588</v>
      </c>
      <c r="D612" s="16" t="s">
        <v>1589</v>
      </c>
      <c r="E612" s="68" t="s">
        <v>341</v>
      </c>
      <c r="F612" s="70"/>
      <c r="G612" s="70"/>
    </row>
    <row r="613">
      <c r="A613" s="37" t="s">
        <v>1590</v>
      </c>
      <c r="D613" s="16" t="s">
        <v>1591</v>
      </c>
      <c r="E613" s="68" t="s">
        <v>18</v>
      </c>
      <c r="F613" s="70"/>
      <c r="G613" s="70"/>
    </row>
    <row r="614">
      <c r="A614" s="37" t="s">
        <v>1592</v>
      </c>
      <c r="D614" s="16" t="s">
        <v>1593</v>
      </c>
      <c r="E614" s="68" t="s">
        <v>341</v>
      </c>
      <c r="F614" s="70"/>
      <c r="G614" s="70"/>
    </row>
    <row r="615">
      <c r="A615" s="37" t="s">
        <v>1594</v>
      </c>
      <c r="B615" s="71" t="s">
        <v>1595</v>
      </c>
      <c r="D615" s="16" t="s">
        <v>1596</v>
      </c>
      <c r="E615" s="68" t="s">
        <v>341</v>
      </c>
      <c r="F615" s="70"/>
      <c r="G615" s="70"/>
    </row>
    <row r="616">
      <c r="A616" s="37" t="s">
        <v>1597</v>
      </c>
      <c r="B616" s="71" t="s">
        <v>1598</v>
      </c>
      <c r="D616" s="16" t="s">
        <v>1599</v>
      </c>
      <c r="E616" s="68" t="s">
        <v>341</v>
      </c>
      <c r="F616" s="70"/>
      <c r="G616" s="70"/>
    </row>
    <row r="617">
      <c r="A617" s="37" t="s">
        <v>1600</v>
      </c>
      <c r="B617" s="71" t="s">
        <v>1601</v>
      </c>
      <c r="D617" s="16" t="s">
        <v>1602</v>
      </c>
      <c r="E617" s="68" t="s">
        <v>341</v>
      </c>
      <c r="F617" s="70"/>
      <c r="G617" s="70"/>
    </row>
    <row r="618">
      <c r="A618" s="37" t="s">
        <v>1603</v>
      </c>
      <c r="D618" s="16" t="s">
        <v>1604</v>
      </c>
      <c r="E618" s="68" t="s">
        <v>341</v>
      </c>
      <c r="F618" s="70"/>
      <c r="G618" s="70"/>
    </row>
    <row r="619">
      <c r="A619" s="37" t="s">
        <v>1605</v>
      </c>
      <c r="D619" s="16" t="s">
        <v>1606</v>
      </c>
      <c r="E619" s="68" t="s">
        <v>341</v>
      </c>
      <c r="F619" s="70"/>
      <c r="G619" s="70"/>
    </row>
    <row r="620">
      <c r="A620" s="37" t="s">
        <v>1607</v>
      </c>
      <c r="B620" s="71" t="s">
        <v>1608</v>
      </c>
      <c r="D620" s="16" t="s">
        <v>1609</v>
      </c>
      <c r="E620" s="68" t="s">
        <v>341</v>
      </c>
      <c r="F620" s="70"/>
      <c r="G620" s="70"/>
    </row>
    <row r="621">
      <c r="A621" s="37" t="s">
        <v>1610</v>
      </c>
      <c r="D621" s="16" t="s">
        <v>1611</v>
      </c>
      <c r="E621" s="68" t="s">
        <v>341</v>
      </c>
      <c r="F621" s="70"/>
      <c r="G621" s="70"/>
    </row>
    <row r="622">
      <c r="A622" s="37" t="s">
        <v>1612</v>
      </c>
      <c r="D622" s="16" t="s">
        <v>1613</v>
      </c>
      <c r="E622" s="68" t="s">
        <v>341</v>
      </c>
      <c r="F622" s="70"/>
      <c r="G622" s="70"/>
    </row>
    <row r="623">
      <c r="A623" s="37" t="s">
        <v>1614</v>
      </c>
      <c r="B623" s="71" t="s">
        <v>1615</v>
      </c>
      <c r="D623" s="16" t="s">
        <v>1616</v>
      </c>
      <c r="E623" s="68" t="s">
        <v>18</v>
      </c>
      <c r="F623" s="70"/>
      <c r="G623" s="70"/>
    </row>
    <row r="624">
      <c r="A624" s="37" t="s">
        <v>1617</v>
      </c>
      <c r="D624" s="16" t="s">
        <v>1618</v>
      </c>
      <c r="E624" s="68" t="s">
        <v>341</v>
      </c>
      <c r="F624" s="70"/>
      <c r="G624" s="70"/>
    </row>
    <row r="625">
      <c r="A625" s="37" t="s">
        <v>1619</v>
      </c>
      <c r="D625" s="16" t="s">
        <v>1620</v>
      </c>
      <c r="E625" s="68" t="s">
        <v>341</v>
      </c>
      <c r="F625" s="70"/>
      <c r="G625" s="70"/>
    </row>
    <row r="626">
      <c r="A626" s="37" t="s">
        <v>1621</v>
      </c>
      <c r="D626" s="16" t="s">
        <v>1622</v>
      </c>
      <c r="E626" s="68" t="s">
        <v>341</v>
      </c>
      <c r="F626" s="70"/>
      <c r="G626" s="70"/>
    </row>
    <row r="627">
      <c r="A627" s="37" t="s">
        <v>1623</v>
      </c>
      <c r="B627" s="71" t="s">
        <v>1624</v>
      </c>
      <c r="D627" s="16" t="s">
        <v>1625</v>
      </c>
      <c r="E627" s="68" t="s">
        <v>341</v>
      </c>
      <c r="F627" s="70"/>
      <c r="G627" s="70"/>
    </row>
    <row r="628">
      <c r="A628" s="37" t="s">
        <v>1626</v>
      </c>
      <c r="B628" s="71" t="s">
        <v>1627</v>
      </c>
      <c r="D628" s="16" t="s">
        <v>1628</v>
      </c>
      <c r="E628" s="68" t="s">
        <v>341</v>
      </c>
      <c r="F628" s="70"/>
      <c r="G628" s="70"/>
    </row>
    <row r="629">
      <c r="A629" s="37" t="s">
        <v>1629</v>
      </c>
      <c r="D629" s="16" t="s">
        <v>1630</v>
      </c>
      <c r="E629" s="68" t="s">
        <v>341</v>
      </c>
      <c r="F629" s="70"/>
      <c r="G629" s="70"/>
    </row>
    <row r="630">
      <c r="A630" s="37" t="s">
        <v>1631</v>
      </c>
      <c r="D630" s="16" t="s">
        <v>1632</v>
      </c>
      <c r="E630" s="68" t="s">
        <v>341</v>
      </c>
      <c r="F630" s="70"/>
      <c r="G630" s="70"/>
    </row>
    <row r="631">
      <c r="A631" s="37" t="s">
        <v>1633</v>
      </c>
      <c r="D631" s="16" t="s">
        <v>1634</v>
      </c>
      <c r="E631" s="68" t="s">
        <v>18</v>
      </c>
      <c r="F631" s="70"/>
      <c r="G631" s="70"/>
    </row>
    <row r="632">
      <c r="A632" s="37" t="s">
        <v>190</v>
      </c>
      <c r="D632" s="16" t="s">
        <v>191</v>
      </c>
      <c r="E632" s="68" t="s">
        <v>20</v>
      </c>
      <c r="F632" s="51" t="s">
        <v>415</v>
      </c>
      <c r="G632" s="70"/>
    </row>
    <row r="633">
      <c r="A633" s="37" t="s">
        <v>1635</v>
      </c>
      <c r="D633" s="16" t="s">
        <v>1636</v>
      </c>
      <c r="E633" s="68" t="s">
        <v>20</v>
      </c>
      <c r="F633" s="51" t="s">
        <v>415</v>
      </c>
      <c r="G633" s="70"/>
    </row>
    <row r="634">
      <c r="A634" s="37" t="s">
        <v>1637</v>
      </c>
      <c r="D634" s="16" t="s">
        <v>1638</v>
      </c>
      <c r="E634" s="68" t="s">
        <v>18</v>
      </c>
      <c r="F634" s="70"/>
      <c r="G634" s="70"/>
    </row>
    <row r="635">
      <c r="A635" s="37" t="s">
        <v>1639</v>
      </c>
      <c r="B635" s="71" t="s">
        <v>1640</v>
      </c>
      <c r="D635" s="16" t="s">
        <v>1641</v>
      </c>
      <c r="E635" s="68" t="s">
        <v>341</v>
      </c>
      <c r="F635" s="70"/>
      <c r="G635" s="70"/>
    </row>
    <row r="636">
      <c r="A636" s="37" t="s">
        <v>1642</v>
      </c>
      <c r="D636" s="16" t="s">
        <v>1643</v>
      </c>
      <c r="E636" s="68" t="s">
        <v>341</v>
      </c>
      <c r="F636" s="70"/>
      <c r="G636" s="70"/>
    </row>
    <row r="637">
      <c r="A637" s="37" t="s">
        <v>1644</v>
      </c>
      <c r="D637" s="16" t="s">
        <v>1645</v>
      </c>
      <c r="E637" s="68" t="s">
        <v>341</v>
      </c>
      <c r="F637" s="70"/>
      <c r="G637" s="70"/>
    </row>
    <row r="638">
      <c r="A638" s="37" t="s">
        <v>1646</v>
      </c>
      <c r="D638" s="16" t="s">
        <v>1647</v>
      </c>
      <c r="E638" s="68" t="s">
        <v>341</v>
      </c>
      <c r="F638" s="70"/>
      <c r="G638" s="70"/>
    </row>
    <row r="639">
      <c r="A639" s="37" t="s">
        <v>1648</v>
      </c>
      <c r="D639" s="16" t="s">
        <v>1649</v>
      </c>
      <c r="E639" s="68" t="s">
        <v>341</v>
      </c>
      <c r="F639" s="70"/>
      <c r="G639" s="70"/>
    </row>
    <row r="640">
      <c r="A640" s="37" t="s">
        <v>1650</v>
      </c>
      <c r="D640" s="16" t="s">
        <v>1651</v>
      </c>
      <c r="E640" s="68" t="s">
        <v>18</v>
      </c>
      <c r="F640" s="70"/>
      <c r="G640" s="70"/>
    </row>
    <row r="641">
      <c r="A641" s="37" t="s">
        <v>1652</v>
      </c>
      <c r="B641" s="71" t="s">
        <v>1653</v>
      </c>
      <c r="D641" s="16" t="s">
        <v>1654</v>
      </c>
      <c r="E641" s="68" t="s">
        <v>18</v>
      </c>
      <c r="F641" s="70"/>
      <c r="G641" s="70"/>
    </row>
    <row r="642">
      <c r="A642" s="37" t="s">
        <v>194</v>
      </c>
      <c r="D642" s="16" t="s">
        <v>195</v>
      </c>
      <c r="E642" s="68" t="s">
        <v>20</v>
      </c>
      <c r="F642" s="51" t="s">
        <v>20</v>
      </c>
      <c r="G642" s="70"/>
    </row>
    <row r="643">
      <c r="A643" s="37" t="s">
        <v>1655</v>
      </c>
      <c r="B643" s="71" t="s">
        <v>1656</v>
      </c>
      <c r="D643" s="16" t="s">
        <v>1657</v>
      </c>
      <c r="E643" s="68" t="s">
        <v>341</v>
      </c>
      <c r="F643" s="70"/>
      <c r="G643" s="70"/>
    </row>
    <row r="644">
      <c r="A644" s="37" t="s">
        <v>1658</v>
      </c>
      <c r="D644" s="16" t="s">
        <v>1659</v>
      </c>
      <c r="E644" s="68" t="s">
        <v>341</v>
      </c>
      <c r="F644" s="70"/>
      <c r="G644" s="70"/>
    </row>
    <row r="645">
      <c r="A645" s="37" t="s">
        <v>1660</v>
      </c>
      <c r="D645" s="16" t="s">
        <v>1661</v>
      </c>
      <c r="E645" s="68" t="s">
        <v>341</v>
      </c>
      <c r="F645" s="70"/>
      <c r="G645" s="70"/>
    </row>
    <row r="646">
      <c r="A646" s="37" t="s">
        <v>1662</v>
      </c>
      <c r="D646" s="16" t="s">
        <v>1663</v>
      </c>
      <c r="E646" s="68" t="s">
        <v>18</v>
      </c>
      <c r="F646" s="70"/>
      <c r="G646" s="70"/>
    </row>
    <row r="647">
      <c r="A647" s="37" t="s">
        <v>1664</v>
      </c>
      <c r="B647" s="71" t="s">
        <v>1665</v>
      </c>
      <c r="D647" s="16" t="s">
        <v>1666</v>
      </c>
      <c r="E647" s="68" t="s">
        <v>341</v>
      </c>
      <c r="F647" s="70"/>
      <c r="G647" s="70"/>
    </row>
    <row r="648">
      <c r="A648" s="37" t="s">
        <v>200</v>
      </c>
      <c r="D648" s="16" t="s">
        <v>201</v>
      </c>
      <c r="E648" s="68" t="s">
        <v>20</v>
      </c>
      <c r="F648" s="51" t="s">
        <v>20</v>
      </c>
      <c r="G648" s="70"/>
    </row>
    <row r="649">
      <c r="A649" s="37" t="s">
        <v>1667</v>
      </c>
      <c r="D649" s="16" t="s">
        <v>1668</v>
      </c>
      <c r="E649" s="68" t="s">
        <v>341</v>
      </c>
      <c r="F649" s="70"/>
      <c r="G649" s="70"/>
    </row>
    <row r="650">
      <c r="A650" s="37" t="s">
        <v>1669</v>
      </c>
      <c r="B650" s="71" t="s">
        <v>1670</v>
      </c>
      <c r="D650" s="36"/>
      <c r="E650" s="68" t="s">
        <v>18</v>
      </c>
      <c r="F650" s="70"/>
      <c r="G650" s="70"/>
    </row>
    <row r="651">
      <c r="A651" s="37" t="s">
        <v>1671</v>
      </c>
      <c r="B651" s="71" t="s">
        <v>1672</v>
      </c>
      <c r="D651" s="16" t="s">
        <v>1673</v>
      </c>
      <c r="E651" s="68" t="s">
        <v>341</v>
      </c>
      <c r="F651" s="70"/>
      <c r="G651" s="70"/>
    </row>
    <row r="652">
      <c r="A652" s="37" t="s">
        <v>1674</v>
      </c>
      <c r="B652" s="71" t="s">
        <v>1675</v>
      </c>
      <c r="D652" s="36"/>
      <c r="E652" s="68" t="s">
        <v>341</v>
      </c>
      <c r="F652" s="70"/>
      <c r="G652" s="70"/>
    </row>
    <row r="653">
      <c r="A653" s="37" t="s">
        <v>1676</v>
      </c>
      <c r="B653" s="71" t="s">
        <v>1677</v>
      </c>
      <c r="D653" s="16" t="s">
        <v>1678</v>
      </c>
      <c r="E653" s="68" t="s">
        <v>341</v>
      </c>
      <c r="F653" s="70"/>
      <c r="G653" s="70"/>
    </row>
    <row r="654">
      <c r="A654" s="37" t="s">
        <v>1679</v>
      </c>
      <c r="B654" s="71" t="s">
        <v>1680</v>
      </c>
      <c r="D654" s="16" t="s">
        <v>1681</v>
      </c>
      <c r="E654" s="68" t="s">
        <v>341</v>
      </c>
      <c r="F654" s="70"/>
      <c r="G654" s="70"/>
    </row>
    <row r="655">
      <c r="A655" s="37" t="s">
        <v>1682</v>
      </c>
      <c r="B655" s="71" t="s">
        <v>1683</v>
      </c>
      <c r="D655" s="16" t="s">
        <v>1684</v>
      </c>
      <c r="E655" s="68" t="s">
        <v>341</v>
      </c>
      <c r="F655" s="70"/>
      <c r="G655" s="70"/>
    </row>
    <row r="656">
      <c r="A656" s="37" t="s">
        <v>1685</v>
      </c>
      <c r="D656" s="16" t="s">
        <v>1686</v>
      </c>
      <c r="E656" s="68" t="s">
        <v>18</v>
      </c>
      <c r="F656" s="70"/>
      <c r="G656" s="70"/>
    </row>
    <row r="657">
      <c r="A657" s="37" t="s">
        <v>1687</v>
      </c>
      <c r="D657" s="16" t="s">
        <v>1688</v>
      </c>
      <c r="E657" s="68" t="s">
        <v>341</v>
      </c>
      <c r="F657" s="70"/>
      <c r="G657" s="70"/>
    </row>
    <row r="658">
      <c r="A658" s="37" t="s">
        <v>1689</v>
      </c>
      <c r="D658" s="16" t="s">
        <v>1690</v>
      </c>
      <c r="E658" s="68" t="s">
        <v>341</v>
      </c>
      <c r="F658" s="70"/>
      <c r="G658" s="70"/>
    </row>
    <row r="659">
      <c r="A659" s="37" t="s">
        <v>1691</v>
      </c>
      <c r="B659" s="71" t="s">
        <v>1692</v>
      </c>
      <c r="D659" s="16" t="s">
        <v>1693</v>
      </c>
      <c r="E659" s="68" t="s">
        <v>341</v>
      </c>
      <c r="F659" s="70"/>
      <c r="G659" s="70"/>
    </row>
    <row r="660">
      <c r="A660" s="37" t="s">
        <v>1694</v>
      </c>
      <c r="D660" s="16" t="s">
        <v>1695</v>
      </c>
      <c r="E660" s="68" t="s">
        <v>341</v>
      </c>
      <c r="F660" s="70"/>
      <c r="G660" s="70"/>
    </row>
    <row r="661">
      <c r="A661" s="37" t="s">
        <v>1696</v>
      </c>
      <c r="B661" s="71" t="s">
        <v>1697</v>
      </c>
      <c r="D661" s="16" t="s">
        <v>1698</v>
      </c>
      <c r="E661" s="68" t="s">
        <v>341</v>
      </c>
      <c r="F661" s="70"/>
      <c r="G661" s="70"/>
    </row>
    <row r="662">
      <c r="A662" s="37" t="s">
        <v>202</v>
      </c>
      <c r="B662" s="71" t="s">
        <v>203</v>
      </c>
      <c r="D662" s="16" t="s">
        <v>204</v>
      </c>
      <c r="E662" s="68" t="s">
        <v>20</v>
      </c>
      <c r="F662" s="51" t="s">
        <v>20</v>
      </c>
      <c r="G662" s="70"/>
    </row>
    <row r="663">
      <c r="A663" s="37" t="s">
        <v>1699</v>
      </c>
      <c r="D663" s="16" t="s">
        <v>1700</v>
      </c>
      <c r="E663" s="68" t="s">
        <v>341</v>
      </c>
      <c r="F663" s="70"/>
      <c r="G663" s="70"/>
    </row>
    <row r="664">
      <c r="A664" s="37" t="s">
        <v>1701</v>
      </c>
      <c r="D664" s="16" t="s">
        <v>1702</v>
      </c>
      <c r="E664" s="68" t="s">
        <v>341</v>
      </c>
      <c r="F664" s="70"/>
      <c r="G664" s="70"/>
    </row>
    <row r="665">
      <c r="A665" s="37" t="s">
        <v>1703</v>
      </c>
      <c r="D665" s="16" t="s">
        <v>1704</v>
      </c>
      <c r="E665" s="68" t="s">
        <v>341</v>
      </c>
      <c r="F665" s="70"/>
      <c r="G665" s="70"/>
    </row>
    <row r="666">
      <c r="A666" s="37" t="s">
        <v>1705</v>
      </c>
      <c r="B666" s="71" t="s">
        <v>1706</v>
      </c>
      <c r="D666" s="36"/>
      <c r="E666" s="68" t="s">
        <v>341</v>
      </c>
      <c r="F666" s="70"/>
      <c r="G666" s="70"/>
    </row>
    <row r="667">
      <c r="A667" s="37" t="s">
        <v>1707</v>
      </c>
      <c r="B667" s="71" t="s">
        <v>1708</v>
      </c>
      <c r="D667" s="16" t="s">
        <v>1709</v>
      </c>
      <c r="E667" s="68" t="s">
        <v>18</v>
      </c>
      <c r="F667" s="70"/>
      <c r="G667" s="70"/>
    </row>
    <row r="668">
      <c r="A668" s="37" t="s">
        <v>1710</v>
      </c>
      <c r="D668" s="16" t="s">
        <v>1711</v>
      </c>
      <c r="E668" s="68" t="s">
        <v>341</v>
      </c>
      <c r="F668" s="70"/>
      <c r="G668" s="70"/>
    </row>
    <row r="669">
      <c r="A669" s="37" t="s">
        <v>1712</v>
      </c>
      <c r="D669" s="16" t="s">
        <v>1713</v>
      </c>
      <c r="E669" s="68" t="s">
        <v>341</v>
      </c>
      <c r="F669" s="70"/>
      <c r="G669" s="70"/>
    </row>
    <row r="670">
      <c r="A670" s="37" t="s">
        <v>1714</v>
      </c>
      <c r="D670" s="16" t="s">
        <v>1715</v>
      </c>
      <c r="E670" s="68" t="s">
        <v>341</v>
      </c>
      <c r="F670" s="70"/>
      <c r="G670" s="70"/>
    </row>
    <row r="671">
      <c r="A671" s="37" t="s">
        <v>1716</v>
      </c>
      <c r="B671" s="71" t="s">
        <v>1717</v>
      </c>
      <c r="D671" s="16" t="s">
        <v>1718</v>
      </c>
      <c r="E671" s="68" t="s">
        <v>341</v>
      </c>
      <c r="F671" s="70"/>
      <c r="G671" s="70"/>
    </row>
    <row r="672">
      <c r="A672" s="37" t="s">
        <v>1719</v>
      </c>
      <c r="D672" s="16" t="s">
        <v>1720</v>
      </c>
      <c r="E672" s="68" t="s">
        <v>341</v>
      </c>
      <c r="F672" s="70"/>
      <c r="G672" s="70"/>
    </row>
    <row r="673">
      <c r="A673" s="37" t="s">
        <v>1721</v>
      </c>
      <c r="D673" s="16" t="s">
        <v>1722</v>
      </c>
      <c r="E673" s="68" t="s">
        <v>341</v>
      </c>
      <c r="F673" s="70"/>
      <c r="G673" s="70"/>
    </row>
    <row r="674">
      <c r="A674" s="37" t="s">
        <v>1723</v>
      </c>
      <c r="B674" s="71" t="s">
        <v>1724</v>
      </c>
      <c r="D674" s="16" t="s">
        <v>1725</v>
      </c>
      <c r="E674" s="68" t="s">
        <v>341</v>
      </c>
      <c r="F674" s="70"/>
      <c r="G674" s="70"/>
    </row>
    <row r="675">
      <c r="A675" s="37" t="s">
        <v>1726</v>
      </c>
      <c r="B675" s="71" t="s">
        <v>1727</v>
      </c>
      <c r="D675" s="16" t="s">
        <v>1728</v>
      </c>
      <c r="E675" s="68" t="s">
        <v>18</v>
      </c>
      <c r="F675" s="70"/>
      <c r="G675" s="70"/>
    </row>
    <row r="676">
      <c r="A676" s="37" t="s">
        <v>1729</v>
      </c>
      <c r="D676" s="16" t="s">
        <v>1730</v>
      </c>
      <c r="E676" s="68" t="s">
        <v>341</v>
      </c>
      <c r="F676" s="70"/>
      <c r="G676" s="70"/>
    </row>
    <row r="677">
      <c r="A677" s="37" t="s">
        <v>1731</v>
      </c>
      <c r="B677" s="71" t="s">
        <v>1732</v>
      </c>
      <c r="D677" s="16" t="s">
        <v>1733</v>
      </c>
      <c r="E677" s="68" t="s">
        <v>341</v>
      </c>
      <c r="F677" s="70"/>
      <c r="G677" s="70"/>
    </row>
    <row r="678">
      <c r="A678" s="37" t="s">
        <v>1734</v>
      </c>
      <c r="D678" s="16" t="s">
        <v>1735</v>
      </c>
      <c r="E678" s="68" t="s">
        <v>341</v>
      </c>
      <c r="F678" s="70"/>
      <c r="G678" s="70"/>
    </row>
    <row r="679">
      <c r="A679" s="37" t="s">
        <v>1736</v>
      </c>
      <c r="D679" s="16" t="s">
        <v>1737</v>
      </c>
      <c r="E679" s="68" t="s">
        <v>18</v>
      </c>
      <c r="F679" s="70"/>
      <c r="G679" s="70"/>
    </row>
    <row r="680">
      <c r="A680" s="37" t="s">
        <v>1738</v>
      </c>
      <c r="B680" s="71" t="s">
        <v>1739</v>
      </c>
      <c r="D680" s="16" t="s">
        <v>1740</v>
      </c>
      <c r="E680" s="68" t="s">
        <v>341</v>
      </c>
      <c r="F680" s="70"/>
      <c r="G680" s="70"/>
    </row>
    <row r="681">
      <c r="A681" s="37" t="s">
        <v>1741</v>
      </c>
      <c r="D681" s="16" t="s">
        <v>1742</v>
      </c>
      <c r="E681" s="68" t="s">
        <v>341</v>
      </c>
      <c r="F681" s="70"/>
      <c r="G681" s="70"/>
    </row>
    <row r="682">
      <c r="A682" s="37" t="s">
        <v>1743</v>
      </c>
      <c r="B682" s="71" t="s">
        <v>1744</v>
      </c>
      <c r="D682" s="36"/>
      <c r="E682" s="68" t="s">
        <v>341</v>
      </c>
      <c r="F682" s="70"/>
      <c r="G682" s="70"/>
    </row>
    <row r="683">
      <c r="A683" s="37" t="s">
        <v>1745</v>
      </c>
      <c r="D683" s="16" t="s">
        <v>1746</v>
      </c>
      <c r="E683" s="68" t="s">
        <v>341</v>
      </c>
      <c r="F683" s="70"/>
      <c r="G683" s="70"/>
    </row>
    <row r="684">
      <c r="A684" s="37" t="s">
        <v>1747</v>
      </c>
      <c r="D684" s="16" t="s">
        <v>1748</v>
      </c>
      <c r="E684" s="68" t="s">
        <v>341</v>
      </c>
      <c r="F684" s="70"/>
      <c r="G684" s="70"/>
    </row>
    <row r="685">
      <c r="A685" s="37" t="s">
        <v>1749</v>
      </c>
      <c r="B685" s="71" t="s">
        <v>1750</v>
      </c>
      <c r="D685" s="16" t="s">
        <v>1751</v>
      </c>
      <c r="E685" s="68" t="s">
        <v>341</v>
      </c>
      <c r="F685" s="70"/>
      <c r="G685" s="70"/>
    </row>
    <row r="686">
      <c r="A686" s="37" t="s">
        <v>1752</v>
      </c>
      <c r="D686" s="16" t="s">
        <v>1753</v>
      </c>
      <c r="E686" s="68" t="s">
        <v>341</v>
      </c>
      <c r="F686" s="70"/>
      <c r="G686" s="70"/>
    </row>
    <row r="687">
      <c r="A687" s="37" t="s">
        <v>1754</v>
      </c>
      <c r="D687" s="16" t="s">
        <v>1755</v>
      </c>
      <c r="E687" s="68" t="s">
        <v>341</v>
      </c>
      <c r="F687" s="70"/>
      <c r="G687" s="70"/>
    </row>
    <row r="688">
      <c r="A688" s="37" t="s">
        <v>1756</v>
      </c>
      <c r="D688" s="16" t="s">
        <v>1757</v>
      </c>
      <c r="E688" s="68" t="s">
        <v>341</v>
      </c>
      <c r="F688" s="70"/>
      <c r="G688" s="70"/>
    </row>
    <row r="689">
      <c r="A689" s="37" t="s">
        <v>1758</v>
      </c>
      <c r="D689" s="16" t="s">
        <v>1759</v>
      </c>
      <c r="E689" s="68" t="s">
        <v>341</v>
      </c>
      <c r="F689" s="70"/>
      <c r="G689" s="70"/>
    </row>
    <row r="690">
      <c r="A690" s="37" t="s">
        <v>1760</v>
      </c>
      <c r="D690" s="16" t="s">
        <v>1761</v>
      </c>
      <c r="E690" s="68" t="s">
        <v>341</v>
      </c>
      <c r="F690" s="70"/>
      <c r="G690" s="70"/>
    </row>
    <row r="691">
      <c r="A691" s="37" t="s">
        <v>1762</v>
      </c>
      <c r="D691" s="16" t="s">
        <v>1763</v>
      </c>
      <c r="E691" s="68" t="s">
        <v>20</v>
      </c>
      <c r="F691" s="51" t="s">
        <v>20</v>
      </c>
      <c r="G691" s="70"/>
    </row>
    <row r="692">
      <c r="A692" s="37" t="s">
        <v>1764</v>
      </c>
      <c r="B692" s="71" t="s">
        <v>1765</v>
      </c>
      <c r="D692" s="36"/>
      <c r="E692" s="68" t="s">
        <v>341</v>
      </c>
      <c r="F692" s="70"/>
      <c r="G692" s="70"/>
    </row>
    <row r="693">
      <c r="A693" s="37" t="s">
        <v>1766</v>
      </c>
      <c r="D693" s="16" t="s">
        <v>1767</v>
      </c>
      <c r="E693" s="68" t="s">
        <v>341</v>
      </c>
      <c r="F693" s="70"/>
      <c r="G693" s="70"/>
    </row>
    <row r="694">
      <c r="A694" s="37" t="s">
        <v>1768</v>
      </c>
      <c r="B694" s="71" t="s">
        <v>1769</v>
      </c>
      <c r="D694" s="16" t="s">
        <v>1770</v>
      </c>
      <c r="E694" s="68" t="s">
        <v>341</v>
      </c>
      <c r="F694" s="70"/>
      <c r="G694" s="70"/>
    </row>
    <row r="695">
      <c r="A695" s="37" t="s">
        <v>1771</v>
      </c>
      <c r="D695" s="16" t="s">
        <v>1772</v>
      </c>
      <c r="E695" s="68" t="s">
        <v>341</v>
      </c>
      <c r="F695" s="70"/>
      <c r="G695" s="70"/>
    </row>
    <row r="696">
      <c r="A696" s="37" t="s">
        <v>1773</v>
      </c>
      <c r="D696" s="16" t="s">
        <v>1774</v>
      </c>
      <c r="E696" s="68" t="s">
        <v>341</v>
      </c>
      <c r="F696" s="70"/>
      <c r="G696" s="70"/>
    </row>
    <row r="697">
      <c r="A697" s="37" t="s">
        <v>1775</v>
      </c>
      <c r="D697" s="16" t="s">
        <v>1776</v>
      </c>
      <c r="E697" s="68" t="s">
        <v>341</v>
      </c>
      <c r="F697" s="70"/>
      <c r="G697" s="70"/>
    </row>
    <row r="698">
      <c r="A698" s="37" t="s">
        <v>314</v>
      </c>
      <c r="B698" s="71" t="s">
        <v>315</v>
      </c>
      <c r="D698" s="36"/>
      <c r="E698" s="68" t="s">
        <v>20</v>
      </c>
      <c r="F698" s="51" t="s">
        <v>20</v>
      </c>
      <c r="G698" s="70"/>
    </row>
    <row r="699">
      <c r="A699" s="37" t="s">
        <v>1777</v>
      </c>
      <c r="D699" s="16" t="s">
        <v>1778</v>
      </c>
      <c r="E699" s="68" t="s">
        <v>341</v>
      </c>
      <c r="F699" s="70"/>
      <c r="G699" s="70"/>
    </row>
    <row r="700">
      <c r="A700" s="37" t="s">
        <v>1779</v>
      </c>
      <c r="D700" s="16" t="s">
        <v>1780</v>
      </c>
      <c r="E700" s="68" t="s">
        <v>341</v>
      </c>
      <c r="F700" s="70"/>
      <c r="G700" s="70"/>
    </row>
    <row r="701">
      <c r="A701" s="37" t="s">
        <v>1781</v>
      </c>
      <c r="B701" s="71" t="s">
        <v>1782</v>
      </c>
      <c r="D701" s="36"/>
      <c r="E701" s="68" t="s">
        <v>341</v>
      </c>
      <c r="F701" s="70"/>
      <c r="G701" s="70"/>
    </row>
    <row r="702">
      <c r="A702" s="37" t="s">
        <v>1783</v>
      </c>
      <c r="D702" s="16" t="s">
        <v>1784</v>
      </c>
      <c r="E702" s="68" t="s">
        <v>341</v>
      </c>
      <c r="F702" s="70"/>
      <c r="G702" s="70"/>
    </row>
    <row r="703">
      <c r="A703" s="37" t="s">
        <v>1785</v>
      </c>
      <c r="B703" s="71" t="s">
        <v>1786</v>
      </c>
      <c r="D703" s="16" t="s">
        <v>1787</v>
      </c>
      <c r="E703" s="68" t="s">
        <v>18</v>
      </c>
      <c r="F703" s="70"/>
      <c r="G703" s="70"/>
    </row>
    <row r="704">
      <c r="A704" s="37" t="s">
        <v>1788</v>
      </c>
      <c r="D704" s="16" t="s">
        <v>1789</v>
      </c>
      <c r="E704" s="68" t="s">
        <v>341</v>
      </c>
      <c r="F704" s="70"/>
      <c r="G704" s="70"/>
    </row>
    <row r="705">
      <c r="A705" s="37" t="s">
        <v>1790</v>
      </c>
      <c r="D705" s="16" t="s">
        <v>1791</v>
      </c>
      <c r="E705" s="68" t="s">
        <v>341</v>
      </c>
      <c r="F705" s="70"/>
      <c r="G705" s="70"/>
    </row>
    <row r="706">
      <c r="A706" s="37" t="s">
        <v>1792</v>
      </c>
      <c r="D706" s="16" t="s">
        <v>1793</v>
      </c>
      <c r="E706" s="68" t="s">
        <v>341</v>
      </c>
      <c r="F706" s="70"/>
      <c r="G706" s="70"/>
    </row>
    <row r="707">
      <c r="A707" s="37" t="s">
        <v>1794</v>
      </c>
      <c r="D707" s="16" t="s">
        <v>1795</v>
      </c>
      <c r="E707" s="68" t="s">
        <v>341</v>
      </c>
      <c r="F707" s="70"/>
      <c r="G707" s="70"/>
    </row>
    <row r="708">
      <c r="A708" s="37" t="s">
        <v>1796</v>
      </c>
      <c r="D708" s="16" t="s">
        <v>1797</v>
      </c>
      <c r="E708" s="68" t="s">
        <v>341</v>
      </c>
      <c r="F708" s="70"/>
      <c r="G708" s="70"/>
    </row>
    <row r="709">
      <c r="A709" s="37" t="s">
        <v>1798</v>
      </c>
      <c r="D709" s="16" t="s">
        <v>1799</v>
      </c>
      <c r="E709" s="68" t="s">
        <v>341</v>
      </c>
      <c r="F709" s="70"/>
      <c r="G709" s="70"/>
    </row>
    <row r="710">
      <c r="A710" s="37" t="s">
        <v>1800</v>
      </c>
      <c r="D710" s="16" t="s">
        <v>1801</v>
      </c>
      <c r="E710" s="68" t="s">
        <v>341</v>
      </c>
      <c r="F710" s="70"/>
      <c r="G710" s="70"/>
    </row>
    <row r="711">
      <c r="A711" s="37" t="s">
        <v>1802</v>
      </c>
      <c r="D711" s="16" t="s">
        <v>1803</v>
      </c>
      <c r="E711" s="68" t="s">
        <v>341</v>
      </c>
      <c r="F711" s="70"/>
      <c r="G711" s="70"/>
    </row>
    <row r="712">
      <c r="A712" s="37" t="s">
        <v>1804</v>
      </c>
      <c r="D712" s="16" t="s">
        <v>1805</v>
      </c>
      <c r="E712" s="68" t="s">
        <v>18</v>
      </c>
      <c r="F712" s="70"/>
      <c r="G712" s="70"/>
    </row>
    <row r="713">
      <c r="A713" s="37" t="s">
        <v>1806</v>
      </c>
      <c r="D713" s="16" t="s">
        <v>1807</v>
      </c>
      <c r="E713" s="68" t="s">
        <v>341</v>
      </c>
      <c r="F713" s="70"/>
      <c r="G713" s="70"/>
    </row>
    <row r="714">
      <c r="A714" s="37" t="s">
        <v>1808</v>
      </c>
      <c r="D714" s="16" t="s">
        <v>1809</v>
      </c>
      <c r="E714" s="68" t="s">
        <v>341</v>
      </c>
      <c r="F714" s="70"/>
      <c r="G714" s="70"/>
    </row>
    <row r="715">
      <c r="A715" s="37" t="s">
        <v>1810</v>
      </c>
      <c r="D715" s="16" t="s">
        <v>1811</v>
      </c>
      <c r="E715" s="68" t="s">
        <v>341</v>
      </c>
      <c r="F715" s="70"/>
      <c r="G715" s="70"/>
    </row>
    <row r="716">
      <c r="A716" s="37" t="s">
        <v>1812</v>
      </c>
      <c r="D716" s="16" t="s">
        <v>1813</v>
      </c>
      <c r="E716" s="68" t="s">
        <v>341</v>
      </c>
      <c r="F716" s="70"/>
      <c r="G716" s="70"/>
    </row>
    <row r="717">
      <c r="A717" s="37" t="s">
        <v>206</v>
      </c>
      <c r="D717" s="16" t="s">
        <v>207</v>
      </c>
      <c r="E717" s="68" t="s">
        <v>20</v>
      </c>
      <c r="F717" s="51" t="s">
        <v>20</v>
      </c>
      <c r="G717" s="70"/>
    </row>
    <row r="718">
      <c r="A718" s="37" t="s">
        <v>1815</v>
      </c>
      <c r="B718" s="71" t="s">
        <v>1816</v>
      </c>
      <c r="D718" s="16" t="s">
        <v>1817</v>
      </c>
      <c r="E718" s="68" t="s">
        <v>341</v>
      </c>
      <c r="F718" s="70"/>
      <c r="G718" s="70"/>
    </row>
    <row r="719">
      <c r="A719" s="37" t="s">
        <v>1818</v>
      </c>
      <c r="D719" s="16" t="s">
        <v>1819</v>
      </c>
      <c r="E719" s="68" t="s">
        <v>341</v>
      </c>
      <c r="F719" s="70"/>
      <c r="G719" s="70"/>
    </row>
    <row r="720">
      <c r="A720" s="37" t="s">
        <v>1820</v>
      </c>
      <c r="B720" s="23" t="s">
        <v>1821</v>
      </c>
      <c r="D720" s="16" t="s">
        <v>1822</v>
      </c>
      <c r="E720" s="68" t="s">
        <v>341</v>
      </c>
      <c r="F720" s="70"/>
      <c r="G720" s="70"/>
    </row>
    <row r="721">
      <c r="A721" s="37" t="s">
        <v>1823</v>
      </c>
      <c r="D721" s="16" t="s">
        <v>1824</v>
      </c>
      <c r="E721" s="68" t="s">
        <v>341</v>
      </c>
      <c r="F721" s="70"/>
      <c r="G721" s="70"/>
    </row>
    <row r="722">
      <c r="A722" s="37" t="s">
        <v>208</v>
      </c>
      <c r="B722" s="71" t="s">
        <v>209</v>
      </c>
      <c r="D722" s="36"/>
      <c r="E722" s="68" t="s">
        <v>20</v>
      </c>
      <c r="F722" s="51" t="s">
        <v>20</v>
      </c>
      <c r="G722" s="70"/>
    </row>
    <row r="723">
      <c r="A723" s="37" t="s">
        <v>1825</v>
      </c>
      <c r="D723" s="16" t="s">
        <v>1826</v>
      </c>
      <c r="E723" s="68" t="s">
        <v>341</v>
      </c>
      <c r="F723" s="70"/>
      <c r="G723" s="70"/>
    </row>
    <row r="724">
      <c r="A724" s="37" t="s">
        <v>1827</v>
      </c>
      <c r="B724" s="71" t="s">
        <v>1828</v>
      </c>
      <c r="D724" s="16" t="s">
        <v>1829</v>
      </c>
      <c r="E724" s="68" t="s">
        <v>341</v>
      </c>
      <c r="F724" s="70"/>
      <c r="G724" s="70"/>
    </row>
    <row r="725">
      <c r="A725" s="37" t="s">
        <v>1830</v>
      </c>
      <c r="D725" s="16" t="s">
        <v>1831</v>
      </c>
      <c r="E725" s="68" t="s">
        <v>341</v>
      </c>
      <c r="F725" s="70"/>
      <c r="G725" s="70"/>
    </row>
    <row r="726">
      <c r="A726" s="37" t="s">
        <v>1832</v>
      </c>
      <c r="D726" s="16" t="s">
        <v>1833</v>
      </c>
      <c r="E726" s="68" t="s">
        <v>341</v>
      </c>
      <c r="F726" s="70"/>
      <c r="G726" s="70"/>
    </row>
    <row r="727">
      <c r="A727" s="37" t="s">
        <v>1834</v>
      </c>
      <c r="D727" s="16" t="s">
        <v>1835</v>
      </c>
      <c r="E727" s="68" t="s">
        <v>341</v>
      </c>
      <c r="F727" s="70"/>
      <c r="G727" s="70"/>
    </row>
    <row r="728">
      <c r="A728" s="37" t="s">
        <v>1836</v>
      </c>
      <c r="B728" s="71" t="s">
        <v>1837</v>
      </c>
      <c r="D728" s="16" t="s">
        <v>1838</v>
      </c>
      <c r="E728" s="68" t="s">
        <v>341</v>
      </c>
      <c r="F728" s="70"/>
      <c r="G728" s="70"/>
    </row>
    <row r="729">
      <c r="A729" s="37" t="s">
        <v>1839</v>
      </c>
      <c r="D729" s="16" t="s">
        <v>1840</v>
      </c>
      <c r="E729" s="68" t="s">
        <v>341</v>
      </c>
      <c r="F729" s="70"/>
      <c r="G729" s="70"/>
    </row>
    <row r="730">
      <c r="A730" s="37" t="s">
        <v>1841</v>
      </c>
      <c r="D730" s="16" t="s">
        <v>1842</v>
      </c>
      <c r="E730" s="68" t="s">
        <v>341</v>
      </c>
      <c r="F730" s="70"/>
      <c r="G730" s="70"/>
    </row>
    <row r="731">
      <c r="A731" s="37" t="s">
        <v>1843</v>
      </c>
      <c r="D731" s="16" t="s">
        <v>1844</v>
      </c>
      <c r="E731" s="68" t="s">
        <v>341</v>
      </c>
      <c r="F731" s="70"/>
      <c r="G731" s="70"/>
    </row>
    <row r="732">
      <c r="A732" s="37" t="s">
        <v>1845</v>
      </c>
      <c r="D732" s="16" t="s">
        <v>1846</v>
      </c>
      <c r="E732" s="68" t="s">
        <v>341</v>
      </c>
      <c r="F732" s="70"/>
      <c r="G732" s="70"/>
    </row>
    <row r="733">
      <c r="A733" s="37" t="s">
        <v>1847</v>
      </c>
      <c r="D733" s="16" t="s">
        <v>1848</v>
      </c>
      <c r="E733" s="68" t="s">
        <v>341</v>
      </c>
      <c r="F733" s="70"/>
      <c r="G733" s="70"/>
    </row>
    <row r="734">
      <c r="A734" s="37" t="s">
        <v>1849</v>
      </c>
      <c r="D734" s="16" t="s">
        <v>1850</v>
      </c>
      <c r="E734" s="68" t="s">
        <v>341</v>
      </c>
      <c r="F734" s="70"/>
      <c r="G734" s="70"/>
    </row>
    <row r="735">
      <c r="A735" s="37" t="s">
        <v>1851</v>
      </c>
      <c r="D735" s="16" t="s">
        <v>1852</v>
      </c>
      <c r="E735" s="68" t="s">
        <v>341</v>
      </c>
      <c r="F735" s="70"/>
      <c r="G735" s="70"/>
    </row>
    <row r="736">
      <c r="A736" s="37" t="s">
        <v>1853</v>
      </c>
      <c r="D736" s="16" t="s">
        <v>1854</v>
      </c>
      <c r="E736" s="68" t="s">
        <v>341</v>
      </c>
      <c r="F736" s="70"/>
      <c r="G736" s="70"/>
    </row>
    <row r="737">
      <c r="A737" s="37" t="s">
        <v>1855</v>
      </c>
      <c r="D737" s="16" t="s">
        <v>1856</v>
      </c>
      <c r="E737" s="68" t="s">
        <v>341</v>
      </c>
      <c r="F737" s="70"/>
      <c r="G737" s="70"/>
    </row>
    <row r="738">
      <c r="A738" s="37" t="s">
        <v>1857</v>
      </c>
      <c r="B738" s="71" t="s">
        <v>1858</v>
      </c>
      <c r="D738" s="16" t="s">
        <v>1859</v>
      </c>
      <c r="E738" s="68" t="s">
        <v>341</v>
      </c>
      <c r="F738" s="70"/>
      <c r="G738" s="70"/>
    </row>
    <row r="739">
      <c r="A739" s="37" t="s">
        <v>1860</v>
      </c>
      <c r="D739" s="16" t="s">
        <v>1861</v>
      </c>
      <c r="E739" s="68" t="s">
        <v>341</v>
      </c>
      <c r="F739" s="70"/>
      <c r="G739" s="70"/>
    </row>
    <row r="740">
      <c r="A740" s="37" t="s">
        <v>1862</v>
      </c>
      <c r="D740" s="16" t="s">
        <v>1863</v>
      </c>
      <c r="E740" s="68" t="s">
        <v>341</v>
      </c>
      <c r="F740" s="70"/>
      <c r="G740" s="70"/>
    </row>
    <row r="741">
      <c r="A741" s="37" t="s">
        <v>1864</v>
      </c>
      <c r="D741" s="16" t="s">
        <v>1865</v>
      </c>
      <c r="E741" s="68" t="s">
        <v>341</v>
      </c>
      <c r="F741" s="70"/>
      <c r="G741" s="70"/>
    </row>
    <row r="742">
      <c r="A742" s="37" t="s">
        <v>1866</v>
      </c>
      <c r="B742" s="71" t="s">
        <v>1867</v>
      </c>
      <c r="D742" s="16" t="s">
        <v>1868</v>
      </c>
      <c r="E742" s="68" t="s">
        <v>341</v>
      </c>
      <c r="F742" s="70"/>
      <c r="G742" s="70"/>
    </row>
    <row r="743">
      <c r="A743" s="37" t="s">
        <v>1869</v>
      </c>
      <c r="D743" s="16" t="s">
        <v>1870</v>
      </c>
      <c r="E743" s="68" t="s">
        <v>341</v>
      </c>
      <c r="F743" s="70"/>
      <c r="G743" s="70"/>
    </row>
    <row r="744">
      <c r="A744" s="37" t="s">
        <v>1871</v>
      </c>
      <c r="D744" s="16" t="s">
        <v>1872</v>
      </c>
      <c r="E744" s="68" t="s">
        <v>341</v>
      </c>
      <c r="F744" s="70"/>
      <c r="G744" s="70"/>
    </row>
    <row r="745">
      <c r="A745" s="37" t="s">
        <v>1873</v>
      </c>
      <c r="D745" s="16" t="s">
        <v>1874</v>
      </c>
      <c r="E745" s="68" t="s">
        <v>341</v>
      </c>
      <c r="F745" s="70"/>
      <c r="G745" s="70"/>
    </row>
    <row r="746">
      <c r="A746" s="37" t="s">
        <v>1875</v>
      </c>
      <c r="D746" s="16" t="s">
        <v>1876</v>
      </c>
      <c r="E746" s="68" t="s">
        <v>341</v>
      </c>
      <c r="F746" s="70"/>
      <c r="G746" s="70"/>
    </row>
    <row r="747">
      <c r="A747" s="37" t="s">
        <v>1877</v>
      </c>
      <c r="D747" s="16" t="s">
        <v>1878</v>
      </c>
      <c r="E747" s="68" t="s">
        <v>341</v>
      </c>
      <c r="F747" s="70"/>
      <c r="G747" s="70"/>
    </row>
    <row r="748">
      <c r="A748" s="37" t="s">
        <v>1879</v>
      </c>
      <c r="D748" s="16" t="s">
        <v>1880</v>
      </c>
      <c r="E748" s="68" t="s">
        <v>341</v>
      </c>
      <c r="F748" s="70"/>
      <c r="G748" s="70"/>
    </row>
    <row r="749">
      <c r="A749" s="37" t="s">
        <v>1881</v>
      </c>
      <c r="D749" s="16" t="s">
        <v>1882</v>
      </c>
      <c r="E749" s="68" t="s">
        <v>341</v>
      </c>
      <c r="F749" s="70"/>
      <c r="G749" s="70"/>
    </row>
    <row r="750">
      <c r="A750" s="37" t="s">
        <v>1883</v>
      </c>
      <c r="D750" s="16" t="s">
        <v>1884</v>
      </c>
      <c r="E750" s="68" t="s">
        <v>341</v>
      </c>
      <c r="F750" s="70"/>
      <c r="G750" s="70"/>
    </row>
    <row r="751">
      <c r="A751" s="37" t="s">
        <v>1885</v>
      </c>
      <c r="D751" s="16" t="s">
        <v>1886</v>
      </c>
      <c r="E751" s="68" t="s">
        <v>341</v>
      </c>
      <c r="F751" s="70"/>
      <c r="G751" s="70"/>
    </row>
    <row r="752">
      <c r="A752" s="37" t="s">
        <v>1887</v>
      </c>
      <c r="D752" s="16" t="s">
        <v>1888</v>
      </c>
      <c r="E752" s="68" t="s">
        <v>341</v>
      </c>
      <c r="F752" s="70"/>
      <c r="G752" s="70"/>
    </row>
    <row r="753">
      <c r="A753" s="37" t="s">
        <v>1889</v>
      </c>
      <c r="D753" s="16" t="s">
        <v>1890</v>
      </c>
      <c r="E753" s="68" t="s">
        <v>341</v>
      </c>
      <c r="F753" s="70"/>
      <c r="G753" s="70"/>
    </row>
    <row r="754">
      <c r="A754" s="37" t="s">
        <v>1891</v>
      </c>
      <c r="D754" s="16" t="s">
        <v>1892</v>
      </c>
      <c r="E754" s="68" t="s">
        <v>341</v>
      </c>
      <c r="F754" s="70"/>
      <c r="G754" s="70"/>
    </row>
    <row r="755">
      <c r="A755" s="37" t="s">
        <v>1893</v>
      </c>
      <c r="D755" s="16" t="s">
        <v>1894</v>
      </c>
      <c r="E755" s="68" t="s">
        <v>341</v>
      </c>
      <c r="F755" s="70"/>
      <c r="G755" s="70"/>
    </row>
    <row r="756">
      <c r="A756" s="37" t="s">
        <v>1895</v>
      </c>
      <c r="D756" s="16" t="s">
        <v>1896</v>
      </c>
      <c r="E756" s="68" t="s">
        <v>341</v>
      </c>
      <c r="F756" s="70"/>
      <c r="G756" s="70"/>
    </row>
    <row r="757">
      <c r="A757" s="37" t="s">
        <v>1897</v>
      </c>
      <c r="D757" s="16" t="s">
        <v>1898</v>
      </c>
      <c r="E757" s="68" t="s">
        <v>18</v>
      </c>
      <c r="F757" s="70"/>
      <c r="G757" s="70"/>
    </row>
    <row r="758">
      <c r="A758" s="37" t="s">
        <v>1899</v>
      </c>
      <c r="D758" s="16" t="s">
        <v>1900</v>
      </c>
      <c r="E758" s="68" t="s">
        <v>341</v>
      </c>
      <c r="F758" s="70"/>
      <c r="G758" s="70"/>
    </row>
    <row r="759">
      <c r="A759" s="37" t="s">
        <v>1901</v>
      </c>
      <c r="D759" s="16" t="s">
        <v>1902</v>
      </c>
      <c r="E759" s="68" t="s">
        <v>341</v>
      </c>
      <c r="F759" s="70"/>
      <c r="G759" s="70"/>
    </row>
    <row r="760">
      <c r="A760" s="37" t="s">
        <v>1903</v>
      </c>
      <c r="D760" s="16" t="s">
        <v>1904</v>
      </c>
      <c r="E760" s="68" t="s">
        <v>341</v>
      </c>
      <c r="F760" s="70"/>
      <c r="G760" s="70"/>
    </row>
    <row r="761">
      <c r="A761" s="37" t="s">
        <v>1905</v>
      </c>
      <c r="D761" s="16" t="s">
        <v>1906</v>
      </c>
      <c r="E761" s="68" t="s">
        <v>341</v>
      </c>
      <c r="F761" s="70"/>
      <c r="G761" s="70"/>
    </row>
    <row r="762">
      <c r="A762" s="37" t="s">
        <v>1907</v>
      </c>
      <c r="D762" s="16" t="s">
        <v>1908</v>
      </c>
      <c r="E762" s="68" t="s">
        <v>341</v>
      </c>
      <c r="F762" s="70"/>
      <c r="G762" s="70"/>
    </row>
    <row r="763">
      <c r="A763" s="37" t="s">
        <v>1909</v>
      </c>
      <c r="D763" s="16" t="s">
        <v>1910</v>
      </c>
      <c r="E763" s="68" t="s">
        <v>20</v>
      </c>
      <c r="F763" s="51" t="s">
        <v>415</v>
      </c>
      <c r="G763" s="70"/>
    </row>
    <row r="764">
      <c r="A764" s="37" t="s">
        <v>1911</v>
      </c>
      <c r="D764" s="16" t="s">
        <v>1912</v>
      </c>
      <c r="E764" s="68" t="s">
        <v>341</v>
      </c>
      <c r="F764" s="70"/>
      <c r="G764" s="70"/>
    </row>
    <row r="765">
      <c r="A765" s="37" t="s">
        <v>1913</v>
      </c>
      <c r="B765" s="71" t="s">
        <v>1914</v>
      </c>
      <c r="D765" s="16" t="s">
        <v>1915</v>
      </c>
      <c r="E765" s="68" t="s">
        <v>341</v>
      </c>
      <c r="F765" s="70"/>
      <c r="G765" s="70"/>
    </row>
    <row r="766">
      <c r="A766" s="37" t="s">
        <v>1916</v>
      </c>
      <c r="D766" s="16" t="s">
        <v>1917</v>
      </c>
      <c r="E766" s="68" t="s">
        <v>341</v>
      </c>
      <c r="F766" s="70"/>
      <c r="G766" s="70"/>
    </row>
    <row r="767">
      <c r="A767" s="37" t="s">
        <v>1918</v>
      </c>
      <c r="D767" s="16" t="s">
        <v>1919</v>
      </c>
      <c r="E767" s="68" t="s">
        <v>341</v>
      </c>
      <c r="F767" s="70"/>
      <c r="G767" s="70"/>
    </row>
    <row r="768">
      <c r="A768" s="37" t="s">
        <v>316</v>
      </c>
      <c r="D768" s="16" t="s">
        <v>317</v>
      </c>
      <c r="E768" s="68" t="s">
        <v>20</v>
      </c>
      <c r="F768" s="51" t="s">
        <v>415</v>
      </c>
      <c r="G768" s="70"/>
    </row>
    <row r="769">
      <c r="A769" s="37" t="s">
        <v>212</v>
      </c>
      <c r="B769" s="71" t="s">
        <v>213</v>
      </c>
      <c r="D769" s="16" t="s">
        <v>214</v>
      </c>
      <c r="E769" s="68" t="s">
        <v>20</v>
      </c>
      <c r="F769" s="51" t="s">
        <v>20</v>
      </c>
      <c r="G769" s="70"/>
    </row>
    <row r="770">
      <c r="A770" s="37" t="s">
        <v>1920</v>
      </c>
      <c r="B770" s="71" t="s">
        <v>1921</v>
      </c>
      <c r="D770" s="16" t="s">
        <v>1922</v>
      </c>
      <c r="E770" s="68" t="s">
        <v>341</v>
      </c>
      <c r="F770" s="70"/>
      <c r="G770" s="70"/>
    </row>
    <row r="771">
      <c r="A771" s="37" t="s">
        <v>1923</v>
      </c>
      <c r="B771" s="71" t="s">
        <v>1924</v>
      </c>
      <c r="D771" s="16" t="s">
        <v>1925</v>
      </c>
      <c r="E771" s="68" t="s">
        <v>341</v>
      </c>
      <c r="F771" s="70"/>
      <c r="G771" s="70"/>
    </row>
    <row r="772">
      <c r="A772" s="37" t="s">
        <v>1926</v>
      </c>
      <c r="B772" s="71" t="s">
        <v>1927</v>
      </c>
      <c r="D772" s="36"/>
      <c r="E772" s="68" t="s">
        <v>341</v>
      </c>
      <c r="F772" s="70"/>
      <c r="G772" s="70"/>
    </row>
    <row r="773">
      <c r="A773" s="37" t="s">
        <v>1928</v>
      </c>
      <c r="D773" s="16" t="s">
        <v>1929</v>
      </c>
      <c r="E773" s="68" t="s">
        <v>341</v>
      </c>
      <c r="F773" s="70"/>
      <c r="G773" s="70"/>
    </row>
    <row r="774">
      <c r="A774" s="37" t="s">
        <v>1930</v>
      </c>
      <c r="D774" s="16" t="s">
        <v>1931</v>
      </c>
      <c r="E774" s="68" t="s">
        <v>341</v>
      </c>
      <c r="F774" s="70"/>
      <c r="G774" s="70"/>
    </row>
    <row r="775">
      <c r="A775" s="37" t="s">
        <v>1932</v>
      </c>
      <c r="D775" s="16" t="s">
        <v>1933</v>
      </c>
      <c r="E775" s="68" t="s">
        <v>341</v>
      </c>
      <c r="F775" s="70"/>
      <c r="G775" s="70"/>
    </row>
    <row r="776">
      <c r="A776" s="37" t="s">
        <v>1934</v>
      </c>
      <c r="D776" s="16" t="s">
        <v>1935</v>
      </c>
      <c r="E776" s="68" t="s">
        <v>341</v>
      </c>
      <c r="F776" s="70"/>
      <c r="G776" s="70"/>
    </row>
    <row r="777">
      <c r="A777" s="37" t="s">
        <v>1936</v>
      </c>
      <c r="D777" s="16" t="s">
        <v>1937</v>
      </c>
      <c r="E777" s="68" t="s">
        <v>341</v>
      </c>
      <c r="F777" s="70"/>
      <c r="G777" s="70"/>
    </row>
    <row r="778">
      <c r="A778" s="37" t="s">
        <v>1938</v>
      </c>
      <c r="D778" s="16" t="s">
        <v>1939</v>
      </c>
      <c r="E778" s="68" t="s">
        <v>341</v>
      </c>
      <c r="F778" s="70"/>
      <c r="G778" s="70"/>
    </row>
    <row r="779">
      <c r="A779" s="37" t="s">
        <v>1940</v>
      </c>
      <c r="D779" s="16" t="s">
        <v>1941</v>
      </c>
      <c r="E779" s="68" t="s">
        <v>341</v>
      </c>
      <c r="F779" s="70"/>
      <c r="G779" s="70"/>
    </row>
    <row r="780">
      <c r="A780" s="37" t="s">
        <v>1942</v>
      </c>
      <c r="B780" s="71" t="s">
        <v>1943</v>
      </c>
      <c r="D780" s="16" t="s">
        <v>1944</v>
      </c>
      <c r="E780" s="68" t="s">
        <v>341</v>
      </c>
      <c r="F780" s="70"/>
      <c r="G780" s="70"/>
    </row>
    <row r="781">
      <c r="A781" s="37" t="s">
        <v>1945</v>
      </c>
      <c r="B781" s="71" t="s">
        <v>1946</v>
      </c>
      <c r="D781" s="16" t="s">
        <v>1947</v>
      </c>
      <c r="E781" s="68" t="s">
        <v>341</v>
      </c>
      <c r="F781" s="70"/>
      <c r="G781" s="70"/>
    </row>
    <row r="782">
      <c r="A782" s="37" t="s">
        <v>1948</v>
      </c>
      <c r="B782" s="71" t="s">
        <v>1949</v>
      </c>
      <c r="D782" s="16" t="s">
        <v>1950</v>
      </c>
      <c r="E782" s="68" t="s">
        <v>20</v>
      </c>
      <c r="F782" s="51" t="s">
        <v>415</v>
      </c>
      <c r="G782" s="70"/>
    </row>
    <row r="783">
      <c r="A783" s="37" t="s">
        <v>215</v>
      </c>
      <c r="B783" s="23" t="s">
        <v>216</v>
      </c>
      <c r="D783" s="36"/>
      <c r="E783" s="68" t="s">
        <v>20</v>
      </c>
      <c r="F783" s="51" t="s">
        <v>20</v>
      </c>
      <c r="G783" s="70"/>
    </row>
    <row r="784">
      <c r="A784" s="37" t="s">
        <v>217</v>
      </c>
      <c r="B784" s="71" t="s">
        <v>218</v>
      </c>
      <c r="D784" s="36"/>
      <c r="E784" s="68" t="s">
        <v>20</v>
      </c>
      <c r="F784" s="51" t="s">
        <v>20</v>
      </c>
      <c r="G784" s="70"/>
    </row>
    <row r="785">
      <c r="A785" s="37" t="s">
        <v>1952</v>
      </c>
      <c r="B785" s="71" t="s">
        <v>1953</v>
      </c>
      <c r="D785" s="36"/>
      <c r="E785" s="68" t="s">
        <v>341</v>
      </c>
      <c r="F785" s="70"/>
      <c r="G785" s="70"/>
    </row>
    <row r="786">
      <c r="A786" s="37" t="s">
        <v>1954</v>
      </c>
      <c r="D786" s="16" t="s">
        <v>1955</v>
      </c>
      <c r="E786" s="68" t="s">
        <v>341</v>
      </c>
      <c r="F786" s="70"/>
      <c r="G786" s="70"/>
    </row>
    <row r="787">
      <c r="A787" s="37" t="s">
        <v>1956</v>
      </c>
      <c r="D787" s="16" t="s">
        <v>1957</v>
      </c>
      <c r="E787" s="68" t="s">
        <v>341</v>
      </c>
      <c r="F787" s="70"/>
      <c r="G787" s="70"/>
    </row>
    <row r="788">
      <c r="A788" s="37" t="s">
        <v>1958</v>
      </c>
      <c r="B788" s="71" t="s">
        <v>1959</v>
      </c>
      <c r="D788" s="16" t="s">
        <v>1960</v>
      </c>
      <c r="E788" s="68" t="s">
        <v>341</v>
      </c>
      <c r="F788" s="70"/>
      <c r="G788" s="70"/>
    </row>
    <row r="789">
      <c r="A789" s="37" t="s">
        <v>1961</v>
      </c>
      <c r="D789" s="16" t="s">
        <v>1962</v>
      </c>
      <c r="E789" s="68" t="s">
        <v>341</v>
      </c>
      <c r="F789" s="70"/>
      <c r="G789" s="70"/>
    </row>
    <row r="790">
      <c r="A790" s="37" t="s">
        <v>1963</v>
      </c>
      <c r="B790" s="71" t="s">
        <v>1964</v>
      </c>
      <c r="D790" s="16" t="s">
        <v>1965</v>
      </c>
      <c r="E790" s="68" t="s">
        <v>341</v>
      </c>
      <c r="F790" s="70"/>
      <c r="G790" s="70"/>
    </row>
    <row r="791">
      <c r="A791" s="37" t="s">
        <v>1966</v>
      </c>
      <c r="D791" s="16" t="s">
        <v>1967</v>
      </c>
      <c r="E791" s="68" t="s">
        <v>18</v>
      </c>
      <c r="F791" s="70"/>
      <c r="G791" s="70"/>
    </row>
    <row r="792">
      <c r="A792" s="37" t="s">
        <v>1968</v>
      </c>
      <c r="D792" s="16" t="s">
        <v>1969</v>
      </c>
      <c r="E792" s="68" t="s">
        <v>341</v>
      </c>
      <c r="F792" s="70"/>
      <c r="G792" s="70"/>
    </row>
    <row r="793">
      <c r="A793" s="37" t="s">
        <v>1970</v>
      </c>
      <c r="B793" s="71" t="s">
        <v>1971</v>
      </c>
      <c r="D793" s="16" t="s">
        <v>1972</v>
      </c>
      <c r="E793" s="68" t="s">
        <v>341</v>
      </c>
      <c r="F793" s="70"/>
      <c r="G793" s="70"/>
    </row>
    <row r="794">
      <c r="A794" s="37" t="s">
        <v>1973</v>
      </c>
      <c r="D794" s="16" t="s">
        <v>1974</v>
      </c>
      <c r="E794" s="68" t="s">
        <v>341</v>
      </c>
      <c r="F794" s="70"/>
      <c r="G794" s="70"/>
    </row>
    <row r="795">
      <c r="A795" s="37" t="s">
        <v>1975</v>
      </c>
      <c r="B795" s="71" t="s">
        <v>1976</v>
      </c>
      <c r="D795" s="16" t="s">
        <v>1977</v>
      </c>
      <c r="E795" s="68" t="s">
        <v>341</v>
      </c>
      <c r="F795" s="70"/>
      <c r="G795" s="70"/>
    </row>
    <row r="796">
      <c r="A796" s="37" t="s">
        <v>1978</v>
      </c>
      <c r="B796" s="71" t="s">
        <v>1979</v>
      </c>
      <c r="D796" s="36"/>
      <c r="E796" s="68" t="s">
        <v>20</v>
      </c>
      <c r="F796" s="51" t="s">
        <v>415</v>
      </c>
      <c r="G796" s="70"/>
    </row>
    <row r="797">
      <c r="A797" s="37" t="s">
        <v>1980</v>
      </c>
      <c r="D797" s="16" t="s">
        <v>1981</v>
      </c>
      <c r="E797" s="68" t="s">
        <v>341</v>
      </c>
      <c r="F797" s="70"/>
      <c r="G797" s="70"/>
    </row>
    <row r="798">
      <c r="A798" s="37" t="s">
        <v>1982</v>
      </c>
      <c r="D798" s="16" t="s">
        <v>1983</v>
      </c>
      <c r="E798" s="68" t="s">
        <v>341</v>
      </c>
      <c r="F798" s="70"/>
      <c r="G798" s="70"/>
    </row>
    <row r="799">
      <c r="A799" s="37" t="s">
        <v>1984</v>
      </c>
      <c r="D799" s="16" t="s">
        <v>1985</v>
      </c>
      <c r="E799" s="68" t="s">
        <v>341</v>
      </c>
      <c r="F799" s="70"/>
      <c r="G799" s="70"/>
    </row>
    <row r="800">
      <c r="A800" s="37" t="s">
        <v>1986</v>
      </c>
      <c r="D800" s="16" t="s">
        <v>1987</v>
      </c>
      <c r="E800" s="68" t="s">
        <v>341</v>
      </c>
      <c r="F800" s="70"/>
      <c r="G800" s="70"/>
    </row>
    <row r="801">
      <c r="A801" s="37" t="s">
        <v>1988</v>
      </c>
      <c r="D801" s="16" t="s">
        <v>1989</v>
      </c>
      <c r="E801" s="68" t="s">
        <v>341</v>
      </c>
      <c r="F801" s="70"/>
      <c r="G801" s="70"/>
    </row>
    <row r="802">
      <c r="A802" s="37" t="s">
        <v>1990</v>
      </c>
      <c r="D802" s="16" t="s">
        <v>1991</v>
      </c>
      <c r="E802" s="68" t="s">
        <v>341</v>
      </c>
      <c r="F802" s="70"/>
      <c r="G802" s="70"/>
    </row>
    <row r="803">
      <c r="A803" s="37" t="s">
        <v>1992</v>
      </c>
      <c r="D803" s="16" t="s">
        <v>1993</v>
      </c>
      <c r="E803" s="68" t="s">
        <v>341</v>
      </c>
      <c r="F803" s="70"/>
      <c r="G803" s="70"/>
    </row>
    <row r="804">
      <c r="A804" s="37" t="s">
        <v>1994</v>
      </c>
      <c r="D804" s="16" t="s">
        <v>1995</v>
      </c>
      <c r="E804" s="68" t="s">
        <v>341</v>
      </c>
      <c r="F804" s="70"/>
      <c r="G804" s="70"/>
    </row>
    <row r="805">
      <c r="A805" s="37" t="s">
        <v>1996</v>
      </c>
      <c r="D805" s="16" t="s">
        <v>1997</v>
      </c>
      <c r="E805" s="68" t="s">
        <v>341</v>
      </c>
      <c r="F805" s="70"/>
      <c r="G805" s="70"/>
    </row>
    <row r="806">
      <c r="A806" s="37" t="s">
        <v>1998</v>
      </c>
      <c r="D806" s="16" t="s">
        <v>1999</v>
      </c>
      <c r="E806" s="68" t="s">
        <v>341</v>
      </c>
      <c r="F806" s="70"/>
      <c r="G806" s="70"/>
    </row>
    <row r="807">
      <c r="A807" s="37" t="s">
        <v>2000</v>
      </c>
      <c r="B807" s="71" t="s">
        <v>2001</v>
      </c>
      <c r="D807" s="36"/>
      <c r="E807" s="68" t="s">
        <v>18</v>
      </c>
      <c r="F807" s="70"/>
      <c r="G807" s="70"/>
    </row>
    <row r="808">
      <c r="A808" s="37" t="s">
        <v>2002</v>
      </c>
      <c r="D808" s="16" t="s">
        <v>2003</v>
      </c>
      <c r="E808" s="68" t="s">
        <v>341</v>
      </c>
      <c r="F808" s="70"/>
      <c r="G808" s="70"/>
    </row>
    <row r="809">
      <c r="A809" s="37" t="s">
        <v>2004</v>
      </c>
      <c r="B809" s="71" t="s">
        <v>2005</v>
      </c>
      <c r="D809" s="16" t="s">
        <v>2006</v>
      </c>
      <c r="E809" s="68" t="s">
        <v>341</v>
      </c>
      <c r="F809" s="70"/>
      <c r="G809" s="70"/>
    </row>
    <row r="810">
      <c r="A810" s="37" t="s">
        <v>2007</v>
      </c>
      <c r="D810" s="16" t="s">
        <v>2008</v>
      </c>
      <c r="E810" s="68" t="s">
        <v>341</v>
      </c>
      <c r="F810" s="70"/>
      <c r="G810" s="70"/>
    </row>
    <row r="811">
      <c r="A811" s="37" t="s">
        <v>2009</v>
      </c>
      <c r="D811" s="16" t="s">
        <v>2010</v>
      </c>
      <c r="E811" s="68" t="s">
        <v>341</v>
      </c>
      <c r="F811" s="70"/>
      <c r="G811" s="70"/>
    </row>
    <row r="812">
      <c r="A812" s="37" t="s">
        <v>2011</v>
      </c>
      <c r="D812" s="16" t="s">
        <v>2012</v>
      </c>
      <c r="E812" s="68" t="s">
        <v>341</v>
      </c>
      <c r="F812" s="70"/>
      <c r="G812" s="70"/>
    </row>
    <row r="813">
      <c r="A813" s="37" t="s">
        <v>2013</v>
      </c>
      <c r="D813" s="16" t="s">
        <v>2014</v>
      </c>
      <c r="E813" s="68" t="s">
        <v>341</v>
      </c>
      <c r="F813" s="70"/>
      <c r="G813" s="70"/>
    </row>
    <row r="814">
      <c r="A814" s="37" t="s">
        <v>2015</v>
      </c>
      <c r="D814" s="16" t="s">
        <v>2016</v>
      </c>
      <c r="E814" s="68" t="s">
        <v>341</v>
      </c>
      <c r="F814" s="70"/>
      <c r="G814" s="70"/>
    </row>
    <row r="815">
      <c r="A815" s="37" t="s">
        <v>2017</v>
      </c>
      <c r="D815" s="16" t="s">
        <v>2018</v>
      </c>
      <c r="E815" s="68" t="s">
        <v>341</v>
      </c>
      <c r="F815" s="70"/>
      <c r="G815" s="70"/>
    </row>
    <row r="816">
      <c r="A816" s="37" t="s">
        <v>2019</v>
      </c>
      <c r="B816" s="71" t="s">
        <v>2020</v>
      </c>
      <c r="D816" s="16" t="s">
        <v>2021</v>
      </c>
      <c r="E816" s="68" t="s">
        <v>341</v>
      </c>
      <c r="F816" s="70"/>
      <c r="G816" s="70"/>
    </row>
    <row r="817">
      <c r="A817" s="37" t="s">
        <v>2022</v>
      </c>
      <c r="B817" s="71" t="s">
        <v>2023</v>
      </c>
      <c r="D817" s="16" t="s">
        <v>2024</v>
      </c>
      <c r="E817" s="68" t="s">
        <v>341</v>
      </c>
      <c r="F817" s="70"/>
      <c r="G817" s="70"/>
    </row>
    <row r="818">
      <c r="A818" s="37" t="s">
        <v>2025</v>
      </c>
      <c r="D818" s="16" t="s">
        <v>2026</v>
      </c>
      <c r="E818" s="68" t="s">
        <v>341</v>
      </c>
      <c r="F818" s="70"/>
      <c r="G818" s="70"/>
    </row>
    <row r="819">
      <c r="A819" s="37" t="s">
        <v>2027</v>
      </c>
      <c r="D819" s="16" t="s">
        <v>2028</v>
      </c>
      <c r="E819" s="68" t="s">
        <v>341</v>
      </c>
      <c r="F819" s="70"/>
      <c r="G819" s="70"/>
    </row>
    <row r="820">
      <c r="A820" s="37" t="s">
        <v>2029</v>
      </c>
      <c r="B820" s="71" t="s">
        <v>2030</v>
      </c>
      <c r="D820" s="16" t="s">
        <v>2031</v>
      </c>
      <c r="E820" s="68" t="s">
        <v>341</v>
      </c>
      <c r="F820" s="70"/>
      <c r="G820" s="70"/>
    </row>
    <row r="821">
      <c r="A821" s="37" t="s">
        <v>2032</v>
      </c>
      <c r="D821" s="16" t="s">
        <v>2033</v>
      </c>
      <c r="E821" s="68" t="s">
        <v>341</v>
      </c>
      <c r="F821" s="70"/>
      <c r="G821" s="70"/>
    </row>
    <row r="822">
      <c r="A822" s="37" t="s">
        <v>2034</v>
      </c>
      <c r="D822" s="16" t="s">
        <v>2035</v>
      </c>
      <c r="E822" s="68" t="s">
        <v>341</v>
      </c>
      <c r="F822" s="70"/>
      <c r="G822" s="70"/>
    </row>
    <row r="823">
      <c r="A823" s="37" t="s">
        <v>2036</v>
      </c>
      <c r="B823" s="71" t="s">
        <v>2037</v>
      </c>
      <c r="D823" s="16" t="s">
        <v>2038</v>
      </c>
      <c r="E823" s="68" t="s">
        <v>341</v>
      </c>
      <c r="F823" s="70"/>
      <c r="G823" s="70"/>
    </row>
    <row r="824">
      <c r="A824" s="37" t="s">
        <v>2039</v>
      </c>
      <c r="B824" s="71" t="s">
        <v>2040</v>
      </c>
      <c r="D824" s="16" t="s">
        <v>2041</v>
      </c>
      <c r="E824" s="68" t="s">
        <v>341</v>
      </c>
      <c r="F824" s="70"/>
      <c r="G824" s="70"/>
    </row>
    <row r="825">
      <c r="A825" s="37" t="s">
        <v>2042</v>
      </c>
      <c r="D825" s="16" t="s">
        <v>2043</v>
      </c>
      <c r="E825" s="68" t="s">
        <v>341</v>
      </c>
      <c r="F825" s="70"/>
      <c r="G825" s="70"/>
    </row>
    <row r="826">
      <c r="A826" s="37" t="s">
        <v>2044</v>
      </c>
      <c r="D826" s="16" t="s">
        <v>2045</v>
      </c>
      <c r="E826" s="68" t="s">
        <v>341</v>
      </c>
      <c r="F826" s="70"/>
      <c r="G826" s="70"/>
    </row>
    <row r="827">
      <c r="A827" s="37" t="s">
        <v>2046</v>
      </c>
      <c r="D827" s="16" t="s">
        <v>2047</v>
      </c>
      <c r="E827" s="68" t="s">
        <v>341</v>
      </c>
      <c r="F827" s="70"/>
      <c r="G827" s="70"/>
    </row>
    <row r="828">
      <c r="A828" s="37" t="s">
        <v>2048</v>
      </c>
      <c r="D828" s="16" t="s">
        <v>2049</v>
      </c>
      <c r="E828" s="68" t="s">
        <v>341</v>
      </c>
      <c r="F828" s="70"/>
      <c r="G828" s="70"/>
    </row>
    <row r="829">
      <c r="A829" s="37" t="s">
        <v>2050</v>
      </c>
      <c r="D829" s="16" t="s">
        <v>2051</v>
      </c>
      <c r="E829" s="68" t="s">
        <v>341</v>
      </c>
      <c r="F829" s="70"/>
      <c r="G829" s="70"/>
    </row>
    <row r="830">
      <c r="A830" s="37" t="s">
        <v>2052</v>
      </c>
      <c r="D830" s="16" t="s">
        <v>2053</v>
      </c>
      <c r="E830" s="68" t="s">
        <v>341</v>
      </c>
      <c r="F830" s="70"/>
      <c r="G830" s="70"/>
    </row>
    <row r="831">
      <c r="A831" s="37" t="s">
        <v>2054</v>
      </c>
      <c r="D831" s="16" t="s">
        <v>2055</v>
      </c>
      <c r="E831" s="68" t="s">
        <v>341</v>
      </c>
      <c r="F831" s="70"/>
      <c r="G831" s="70"/>
    </row>
    <row r="832">
      <c r="A832" s="37" t="s">
        <v>2056</v>
      </c>
      <c r="D832" s="16" t="s">
        <v>2057</v>
      </c>
      <c r="E832" s="68" t="s">
        <v>341</v>
      </c>
      <c r="F832" s="70"/>
      <c r="G832" s="70"/>
    </row>
    <row r="833">
      <c r="A833" s="37" t="s">
        <v>2058</v>
      </c>
      <c r="D833" s="16" t="s">
        <v>2059</v>
      </c>
      <c r="E833" s="68" t="s">
        <v>341</v>
      </c>
      <c r="F833" s="70"/>
      <c r="G833" s="70"/>
    </row>
    <row r="834">
      <c r="A834" s="37" t="s">
        <v>2060</v>
      </c>
      <c r="B834" s="71" t="s">
        <v>2061</v>
      </c>
      <c r="D834" s="16" t="s">
        <v>2062</v>
      </c>
      <c r="E834" s="68" t="s">
        <v>341</v>
      </c>
      <c r="F834" s="70"/>
      <c r="G834" s="70"/>
    </row>
    <row r="835">
      <c r="A835" s="37" t="s">
        <v>2063</v>
      </c>
      <c r="D835" s="16" t="s">
        <v>2064</v>
      </c>
      <c r="E835" s="68" t="s">
        <v>341</v>
      </c>
      <c r="F835" s="70"/>
      <c r="G835" s="70"/>
    </row>
    <row r="836">
      <c r="A836" s="37" t="s">
        <v>229</v>
      </c>
      <c r="D836" s="16" t="s">
        <v>230</v>
      </c>
      <c r="E836" s="68" t="s">
        <v>20</v>
      </c>
      <c r="F836" s="51" t="s">
        <v>20</v>
      </c>
      <c r="G836" s="70"/>
    </row>
    <row r="837">
      <c r="A837" s="37" t="s">
        <v>2065</v>
      </c>
      <c r="B837" s="71" t="s">
        <v>2066</v>
      </c>
      <c r="D837" s="36"/>
      <c r="E837" s="68" t="s">
        <v>341</v>
      </c>
      <c r="F837" s="70"/>
      <c r="G837" s="70"/>
    </row>
    <row r="838">
      <c r="A838" s="37" t="s">
        <v>2067</v>
      </c>
      <c r="D838" s="16" t="s">
        <v>2068</v>
      </c>
      <c r="E838" s="68" t="s">
        <v>341</v>
      </c>
      <c r="F838" s="70"/>
      <c r="G838" s="70"/>
    </row>
    <row r="839">
      <c r="A839" s="37" t="s">
        <v>2069</v>
      </c>
      <c r="D839" s="16" t="s">
        <v>2070</v>
      </c>
      <c r="E839" s="68" t="s">
        <v>341</v>
      </c>
      <c r="F839" s="70"/>
      <c r="G839" s="70"/>
    </row>
    <row r="840">
      <c r="A840" s="37" t="s">
        <v>2071</v>
      </c>
      <c r="D840" s="16" t="s">
        <v>2072</v>
      </c>
      <c r="E840" s="68" t="s">
        <v>341</v>
      </c>
      <c r="F840" s="70"/>
      <c r="G840" s="70"/>
    </row>
    <row r="841">
      <c r="A841" s="37" t="s">
        <v>2073</v>
      </c>
      <c r="D841" s="16" t="s">
        <v>2074</v>
      </c>
      <c r="E841" s="68" t="s">
        <v>341</v>
      </c>
      <c r="F841" s="70"/>
      <c r="G841" s="70"/>
    </row>
    <row r="842">
      <c r="A842" s="37" t="s">
        <v>2075</v>
      </c>
      <c r="B842" s="71" t="s">
        <v>2076</v>
      </c>
      <c r="D842" s="16" t="s">
        <v>2077</v>
      </c>
      <c r="E842" s="68" t="s">
        <v>341</v>
      </c>
      <c r="F842" s="70"/>
      <c r="G842" s="70"/>
    </row>
    <row r="843">
      <c r="A843" s="37" t="s">
        <v>318</v>
      </c>
      <c r="D843" s="16" t="s">
        <v>319</v>
      </c>
      <c r="E843" s="68" t="s">
        <v>20</v>
      </c>
      <c r="F843" s="51" t="s">
        <v>20</v>
      </c>
      <c r="G843" s="70"/>
    </row>
    <row r="844">
      <c r="A844" s="37" t="s">
        <v>2078</v>
      </c>
      <c r="B844" s="71" t="s">
        <v>2079</v>
      </c>
      <c r="D844" s="16" t="s">
        <v>2080</v>
      </c>
      <c r="E844" s="68" t="s">
        <v>341</v>
      </c>
      <c r="F844" s="70"/>
      <c r="G844" s="70"/>
    </row>
    <row r="845">
      <c r="A845" s="37" t="s">
        <v>2081</v>
      </c>
      <c r="B845" s="71" t="s">
        <v>2082</v>
      </c>
      <c r="D845" s="16" t="s">
        <v>2083</v>
      </c>
      <c r="E845" s="68" t="s">
        <v>341</v>
      </c>
      <c r="F845" s="70"/>
      <c r="G845" s="70"/>
    </row>
    <row r="846">
      <c r="A846" s="37" t="s">
        <v>2084</v>
      </c>
      <c r="D846" s="16" t="s">
        <v>2085</v>
      </c>
      <c r="E846" s="68" t="s">
        <v>341</v>
      </c>
      <c r="F846" s="70"/>
      <c r="G846" s="70"/>
    </row>
    <row r="847">
      <c r="A847" s="37" t="s">
        <v>2086</v>
      </c>
      <c r="D847" s="16" t="s">
        <v>2087</v>
      </c>
      <c r="E847" s="68" t="s">
        <v>341</v>
      </c>
      <c r="F847" s="70"/>
      <c r="G847" s="70"/>
    </row>
    <row r="848">
      <c r="A848" s="37" t="s">
        <v>233</v>
      </c>
      <c r="D848" s="16" t="s">
        <v>234</v>
      </c>
      <c r="E848" s="68" t="s">
        <v>20</v>
      </c>
      <c r="F848" s="51" t="s">
        <v>20</v>
      </c>
      <c r="G848" s="70"/>
    </row>
    <row r="849">
      <c r="A849" s="37" t="s">
        <v>236</v>
      </c>
      <c r="D849" s="16" t="s">
        <v>237</v>
      </c>
      <c r="E849" s="68" t="s">
        <v>20</v>
      </c>
      <c r="F849" s="51" t="s">
        <v>415</v>
      </c>
      <c r="G849" s="70"/>
    </row>
    <row r="850">
      <c r="A850" s="37" t="s">
        <v>2088</v>
      </c>
      <c r="D850" s="16" t="s">
        <v>2089</v>
      </c>
      <c r="E850" s="68" t="s">
        <v>341</v>
      </c>
      <c r="F850" s="70"/>
      <c r="G850" s="70"/>
    </row>
    <row r="851">
      <c r="A851" s="37" t="s">
        <v>2090</v>
      </c>
      <c r="D851" s="16" t="s">
        <v>2091</v>
      </c>
      <c r="E851" s="68" t="s">
        <v>18</v>
      </c>
      <c r="F851" s="70"/>
      <c r="G851" s="70"/>
    </row>
    <row r="852">
      <c r="A852" s="37" t="s">
        <v>2092</v>
      </c>
      <c r="D852" s="16" t="s">
        <v>2093</v>
      </c>
      <c r="E852" s="68" t="s">
        <v>341</v>
      </c>
      <c r="F852" s="70"/>
      <c r="G852" s="70"/>
    </row>
    <row r="853">
      <c r="A853" s="37" t="s">
        <v>2094</v>
      </c>
      <c r="D853" s="16" t="s">
        <v>2095</v>
      </c>
      <c r="E853" s="68" t="s">
        <v>341</v>
      </c>
      <c r="F853" s="70"/>
      <c r="G853" s="70"/>
    </row>
    <row r="854">
      <c r="A854" s="37" t="s">
        <v>2096</v>
      </c>
      <c r="D854" s="16" t="s">
        <v>2097</v>
      </c>
      <c r="E854" s="68" t="s">
        <v>341</v>
      </c>
      <c r="F854" s="70"/>
      <c r="G854" s="70"/>
    </row>
    <row r="855">
      <c r="A855" s="37" t="s">
        <v>2098</v>
      </c>
      <c r="D855" s="16" t="s">
        <v>2099</v>
      </c>
      <c r="E855" s="68" t="s">
        <v>341</v>
      </c>
      <c r="F855" s="70"/>
      <c r="G855" s="70"/>
    </row>
    <row r="856">
      <c r="A856" s="37" t="s">
        <v>2100</v>
      </c>
      <c r="D856" s="16" t="s">
        <v>2101</v>
      </c>
      <c r="E856" s="68" t="s">
        <v>341</v>
      </c>
      <c r="F856" s="70"/>
      <c r="G856" s="70"/>
    </row>
    <row r="857">
      <c r="A857" s="37" t="s">
        <v>2102</v>
      </c>
      <c r="D857" s="16" t="s">
        <v>2103</v>
      </c>
      <c r="E857" s="68" t="s">
        <v>341</v>
      </c>
      <c r="F857" s="70"/>
      <c r="G857" s="70"/>
    </row>
    <row r="858">
      <c r="A858" s="37" t="s">
        <v>2104</v>
      </c>
      <c r="B858" s="71" t="s">
        <v>2105</v>
      </c>
      <c r="D858" s="16" t="s">
        <v>2106</v>
      </c>
      <c r="E858" s="68" t="s">
        <v>341</v>
      </c>
      <c r="F858" s="70"/>
      <c r="G858" s="70"/>
    </row>
    <row r="859">
      <c r="A859" s="37" t="s">
        <v>2107</v>
      </c>
      <c r="D859" s="16" t="s">
        <v>2108</v>
      </c>
      <c r="E859" s="68" t="s">
        <v>341</v>
      </c>
      <c r="F859" s="70"/>
      <c r="G859" s="70"/>
    </row>
    <row r="860">
      <c r="A860" s="37" t="s">
        <v>2109</v>
      </c>
      <c r="D860" s="16" t="s">
        <v>2110</v>
      </c>
      <c r="E860" s="68" t="s">
        <v>341</v>
      </c>
      <c r="F860" s="70"/>
      <c r="G860" s="70"/>
    </row>
    <row r="861">
      <c r="A861" s="37" t="s">
        <v>2111</v>
      </c>
      <c r="B861" s="71" t="s">
        <v>2112</v>
      </c>
      <c r="D861" s="16" t="s">
        <v>2113</v>
      </c>
      <c r="E861" s="68" t="s">
        <v>341</v>
      </c>
      <c r="F861" s="70"/>
      <c r="G861" s="70"/>
    </row>
    <row r="862">
      <c r="A862" s="37" t="s">
        <v>2114</v>
      </c>
      <c r="D862" s="16" t="s">
        <v>2115</v>
      </c>
      <c r="E862" s="68" t="s">
        <v>341</v>
      </c>
      <c r="F862" s="70"/>
      <c r="G862" s="70"/>
    </row>
    <row r="863">
      <c r="A863" s="37" t="s">
        <v>2116</v>
      </c>
      <c r="D863" s="16" t="s">
        <v>2117</v>
      </c>
      <c r="E863" s="68" t="s">
        <v>341</v>
      </c>
      <c r="F863" s="70"/>
      <c r="G863" s="70"/>
    </row>
    <row r="864">
      <c r="A864" s="37" t="s">
        <v>2118</v>
      </c>
      <c r="D864" s="16" t="s">
        <v>2119</v>
      </c>
      <c r="E864" s="68" t="s">
        <v>341</v>
      </c>
      <c r="F864" s="70"/>
      <c r="G864" s="70"/>
    </row>
    <row r="865">
      <c r="A865" s="37" t="s">
        <v>2120</v>
      </c>
      <c r="D865" s="16" t="s">
        <v>2121</v>
      </c>
      <c r="E865" s="68" t="s">
        <v>18</v>
      </c>
      <c r="F865" s="70"/>
      <c r="G865" s="70"/>
    </row>
    <row r="866">
      <c r="A866" s="37" t="s">
        <v>2122</v>
      </c>
      <c r="D866" s="16" t="s">
        <v>2123</v>
      </c>
      <c r="E866" s="68" t="s">
        <v>341</v>
      </c>
      <c r="F866" s="70"/>
      <c r="G866" s="70"/>
    </row>
    <row r="867">
      <c r="A867" s="37" t="s">
        <v>2124</v>
      </c>
      <c r="D867" s="16" t="s">
        <v>2125</v>
      </c>
      <c r="E867" s="68" t="s">
        <v>341</v>
      </c>
      <c r="F867" s="70"/>
      <c r="G867" s="70"/>
    </row>
    <row r="868">
      <c r="A868" s="37" t="s">
        <v>2126</v>
      </c>
      <c r="D868" s="16" t="s">
        <v>2127</v>
      </c>
      <c r="E868" s="68" t="s">
        <v>341</v>
      </c>
      <c r="F868" s="70"/>
      <c r="G868" s="70"/>
    </row>
    <row r="869">
      <c r="A869" s="37" t="s">
        <v>2128</v>
      </c>
      <c r="D869" s="16" t="s">
        <v>2129</v>
      </c>
      <c r="E869" s="68" t="s">
        <v>341</v>
      </c>
      <c r="F869" s="70"/>
      <c r="G869" s="70"/>
    </row>
    <row r="870">
      <c r="A870" s="37" t="s">
        <v>2130</v>
      </c>
      <c r="D870" s="16" t="s">
        <v>2131</v>
      </c>
      <c r="E870" s="68" t="s">
        <v>341</v>
      </c>
      <c r="F870" s="70"/>
      <c r="G870" s="70"/>
    </row>
    <row r="871">
      <c r="A871" s="37" t="s">
        <v>2132</v>
      </c>
      <c r="D871" s="16" t="s">
        <v>2133</v>
      </c>
      <c r="E871" s="68" t="s">
        <v>341</v>
      </c>
      <c r="F871" s="70"/>
      <c r="G871" s="70"/>
    </row>
    <row r="872">
      <c r="A872" s="37" t="s">
        <v>2134</v>
      </c>
      <c r="B872" s="71" t="s">
        <v>2135</v>
      </c>
      <c r="D872" s="16" t="s">
        <v>2136</v>
      </c>
      <c r="E872" s="68" t="s">
        <v>341</v>
      </c>
      <c r="F872" s="70"/>
      <c r="G872" s="70"/>
    </row>
    <row r="873">
      <c r="A873" s="37" t="s">
        <v>2137</v>
      </c>
      <c r="D873" s="16" t="s">
        <v>2138</v>
      </c>
      <c r="E873" s="68" t="s">
        <v>341</v>
      </c>
      <c r="F873" s="70"/>
      <c r="G873" s="70"/>
    </row>
    <row r="874">
      <c r="A874" s="37" t="s">
        <v>2139</v>
      </c>
      <c r="D874" s="16" t="s">
        <v>2140</v>
      </c>
      <c r="E874" s="68" t="s">
        <v>341</v>
      </c>
      <c r="F874" s="70"/>
      <c r="G874" s="70"/>
    </row>
    <row r="875">
      <c r="A875" s="37" t="s">
        <v>2141</v>
      </c>
      <c r="D875" s="16" t="s">
        <v>2142</v>
      </c>
      <c r="E875" s="68" t="s">
        <v>341</v>
      </c>
      <c r="F875" s="70"/>
      <c r="G875" s="70"/>
    </row>
    <row r="876">
      <c r="A876" s="37" t="s">
        <v>2143</v>
      </c>
      <c r="D876" s="16" t="s">
        <v>2144</v>
      </c>
      <c r="E876" s="68" t="s">
        <v>341</v>
      </c>
      <c r="F876" s="70"/>
      <c r="G876" s="70"/>
    </row>
    <row r="877">
      <c r="A877" s="37" t="s">
        <v>2145</v>
      </c>
      <c r="D877" s="16" t="s">
        <v>2146</v>
      </c>
      <c r="E877" s="68" t="s">
        <v>341</v>
      </c>
      <c r="F877" s="70"/>
      <c r="G877" s="70"/>
    </row>
    <row r="878">
      <c r="A878" s="37" t="s">
        <v>2147</v>
      </c>
      <c r="B878" s="71" t="s">
        <v>2148</v>
      </c>
      <c r="D878" s="16" t="s">
        <v>2149</v>
      </c>
      <c r="E878" s="68" t="s">
        <v>20</v>
      </c>
      <c r="F878" s="51" t="s">
        <v>415</v>
      </c>
      <c r="G878" s="70"/>
    </row>
    <row r="879">
      <c r="A879" s="37" t="s">
        <v>2150</v>
      </c>
      <c r="D879" s="16" t="s">
        <v>2151</v>
      </c>
      <c r="E879" s="68" t="s">
        <v>341</v>
      </c>
      <c r="F879" s="70"/>
      <c r="G879" s="70"/>
    </row>
    <row r="880">
      <c r="A880" s="37" t="s">
        <v>2152</v>
      </c>
      <c r="B880" s="71" t="s">
        <v>2153</v>
      </c>
      <c r="D880" s="36"/>
      <c r="E880" s="68" t="s">
        <v>341</v>
      </c>
      <c r="F880" s="70"/>
      <c r="G880" s="70"/>
    </row>
    <row r="881">
      <c r="A881" s="37" t="s">
        <v>2154</v>
      </c>
      <c r="D881" s="16" t="s">
        <v>2155</v>
      </c>
      <c r="E881" s="68" t="s">
        <v>341</v>
      </c>
      <c r="F881" s="70"/>
      <c r="G881" s="70"/>
    </row>
    <row r="882">
      <c r="A882" s="37" t="s">
        <v>239</v>
      </c>
      <c r="D882" s="16" t="s">
        <v>240</v>
      </c>
      <c r="E882" s="68" t="s">
        <v>20</v>
      </c>
      <c r="F882" s="51" t="s">
        <v>415</v>
      </c>
      <c r="G882" s="70"/>
    </row>
    <row r="883">
      <c r="A883" s="37" t="s">
        <v>2216</v>
      </c>
      <c r="D883" s="36"/>
      <c r="E883" s="68" t="s">
        <v>20</v>
      </c>
      <c r="F883" s="51" t="s">
        <v>20</v>
      </c>
      <c r="G883" s="70"/>
    </row>
    <row r="884">
      <c r="A884" s="37" t="s">
        <v>2156</v>
      </c>
      <c r="D884" s="16" t="s">
        <v>2157</v>
      </c>
      <c r="E884" s="68" t="s">
        <v>341</v>
      </c>
      <c r="F884" s="70"/>
      <c r="G884" s="70"/>
    </row>
    <row r="885">
      <c r="A885" s="37" t="s">
        <v>2158</v>
      </c>
      <c r="B885" s="71" t="s">
        <v>2159</v>
      </c>
      <c r="D885" s="16" t="s">
        <v>2160</v>
      </c>
      <c r="E885" s="68" t="s">
        <v>341</v>
      </c>
      <c r="F885" s="70"/>
      <c r="G885" s="70"/>
    </row>
    <row r="886">
      <c r="A886" s="37" t="s">
        <v>2161</v>
      </c>
      <c r="D886" s="16" t="s">
        <v>2162</v>
      </c>
      <c r="E886" s="68" t="s">
        <v>341</v>
      </c>
      <c r="F886" s="70"/>
      <c r="G886" s="70"/>
    </row>
    <row r="887">
      <c r="A887" s="37" t="s">
        <v>2163</v>
      </c>
      <c r="D887" s="16" t="s">
        <v>2164</v>
      </c>
      <c r="E887" s="68" t="s">
        <v>341</v>
      </c>
      <c r="F887" s="70"/>
      <c r="G887" s="70"/>
    </row>
    <row r="888">
      <c r="A888" s="37" t="s">
        <v>320</v>
      </c>
      <c r="D888" s="16" t="s">
        <v>321</v>
      </c>
      <c r="E888" s="68" t="s">
        <v>20</v>
      </c>
      <c r="F888" s="51" t="s">
        <v>20</v>
      </c>
      <c r="G888" s="70"/>
    </row>
    <row r="889">
      <c r="A889" s="37" t="s">
        <v>2165</v>
      </c>
      <c r="B889" s="71" t="s">
        <v>2166</v>
      </c>
      <c r="D889" s="16" t="s">
        <v>2167</v>
      </c>
      <c r="E889" s="68" t="s">
        <v>341</v>
      </c>
      <c r="F889" s="70"/>
      <c r="G889" s="70"/>
    </row>
    <row r="890">
      <c r="A890" s="37" t="s">
        <v>2168</v>
      </c>
      <c r="B890" s="71" t="s">
        <v>2169</v>
      </c>
      <c r="D890" s="16" t="s">
        <v>2170</v>
      </c>
      <c r="E890" s="68" t="s">
        <v>341</v>
      </c>
      <c r="F890" s="70"/>
      <c r="G890" s="70"/>
    </row>
    <row r="891">
      <c r="A891" s="37" t="s">
        <v>2171</v>
      </c>
      <c r="B891" s="71" t="s">
        <v>2172</v>
      </c>
      <c r="D891" s="16" t="s">
        <v>2173</v>
      </c>
      <c r="E891" s="68" t="s">
        <v>341</v>
      </c>
      <c r="F891" s="70"/>
      <c r="G891" s="70"/>
    </row>
    <row r="892">
      <c r="A892" s="37" t="s">
        <v>243</v>
      </c>
      <c r="D892" s="16" t="s">
        <v>244</v>
      </c>
      <c r="E892" s="68" t="s">
        <v>20</v>
      </c>
      <c r="F892" s="51" t="s">
        <v>20</v>
      </c>
      <c r="G892" s="70"/>
    </row>
    <row r="893">
      <c r="A893" s="37" t="s">
        <v>322</v>
      </c>
      <c r="D893" s="16" t="s">
        <v>323</v>
      </c>
      <c r="E893" s="68" t="s">
        <v>20</v>
      </c>
      <c r="F893" s="51" t="s">
        <v>20</v>
      </c>
      <c r="G893" s="70"/>
    </row>
    <row r="894">
      <c r="A894" s="37" t="s">
        <v>2174</v>
      </c>
      <c r="D894" s="16" t="s">
        <v>2175</v>
      </c>
      <c r="E894" s="68" t="s">
        <v>341</v>
      </c>
      <c r="F894" s="70"/>
      <c r="G894" s="70"/>
    </row>
    <row r="895">
      <c r="A895" s="37" t="s">
        <v>2176</v>
      </c>
      <c r="D895" s="16" t="s">
        <v>2177</v>
      </c>
      <c r="E895" s="68" t="s">
        <v>341</v>
      </c>
      <c r="F895" s="70"/>
      <c r="G895" s="70"/>
    </row>
    <row r="896">
      <c r="A896" s="37" t="s">
        <v>2178</v>
      </c>
      <c r="D896" s="16" t="s">
        <v>2179</v>
      </c>
      <c r="E896" s="68" t="s">
        <v>341</v>
      </c>
      <c r="F896" s="70"/>
      <c r="G896" s="70"/>
    </row>
    <row r="897">
      <c r="A897" s="37" t="s">
        <v>2180</v>
      </c>
      <c r="D897" s="16" t="s">
        <v>2181</v>
      </c>
      <c r="E897" s="68" t="s">
        <v>341</v>
      </c>
      <c r="F897" s="70"/>
      <c r="G897" s="70"/>
    </row>
    <row r="898">
      <c r="A898" s="37" t="s">
        <v>324</v>
      </c>
      <c r="B898" s="71" t="s">
        <v>325</v>
      </c>
      <c r="D898" s="36"/>
      <c r="E898" s="68" t="s">
        <v>20</v>
      </c>
      <c r="F898" s="51" t="s">
        <v>20</v>
      </c>
      <c r="G898" s="70"/>
    </row>
    <row r="899">
      <c r="A899" s="37" t="s">
        <v>2182</v>
      </c>
      <c r="D899" s="16" t="s">
        <v>2183</v>
      </c>
      <c r="E899" s="68" t="s">
        <v>341</v>
      </c>
      <c r="F899" s="70"/>
      <c r="G899" s="70"/>
    </row>
    <row r="900">
      <c r="A900" s="37" t="s">
        <v>2184</v>
      </c>
      <c r="B900" s="71" t="s">
        <v>2185</v>
      </c>
      <c r="D900" s="16" t="s">
        <v>2186</v>
      </c>
      <c r="E900" s="68" t="s">
        <v>341</v>
      </c>
      <c r="F900" s="70"/>
      <c r="G900" s="70"/>
    </row>
    <row r="901">
      <c r="A901" s="37" t="s">
        <v>2187</v>
      </c>
      <c r="D901" s="16" t="s">
        <v>2188</v>
      </c>
      <c r="E901" s="68" t="s">
        <v>341</v>
      </c>
      <c r="F901" s="70"/>
      <c r="G901" s="70"/>
    </row>
    <row r="902">
      <c r="A902" s="37" t="s">
        <v>2189</v>
      </c>
      <c r="D902" s="16" t="s">
        <v>2190</v>
      </c>
      <c r="E902" s="68" t="s">
        <v>341</v>
      </c>
      <c r="F902" s="70"/>
      <c r="G902" s="70"/>
    </row>
    <row r="903">
      <c r="A903" s="37" t="s">
        <v>2191</v>
      </c>
      <c r="B903" s="71" t="s">
        <v>2192</v>
      </c>
      <c r="D903" s="16" t="s">
        <v>2193</v>
      </c>
      <c r="E903" s="68" t="s">
        <v>341</v>
      </c>
      <c r="F903" s="70"/>
      <c r="G903" s="70"/>
    </row>
    <row r="904">
      <c r="A904" s="37" t="s">
        <v>246</v>
      </c>
      <c r="B904" s="71" t="s">
        <v>247</v>
      </c>
      <c r="D904" s="36"/>
      <c r="E904" s="68" t="s">
        <v>20</v>
      </c>
      <c r="F904" s="51" t="s">
        <v>20</v>
      </c>
      <c r="G904" s="70"/>
    </row>
    <row r="905">
      <c r="A905" s="37" t="s">
        <v>2194</v>
      </c>
      <c r="D905" s="16" t="s">
        <v>2195</v>
      </c>
      <c r="E905" s="68" t="s">
        <v>341</v>
      </c>
      <c r="F905" s="70"/>
      <c r="G905" s="70"/>
    </row>
    <row r="906">
      <c r="A906" s="37" t="s">
        <v>2196</v>
      </c>
      <c r="D906" s="16" t="s">
        <v>2197</v>
      </c>
      <c r="E906" s="68" t="s">
        <v>341</v>
      </c>
      <c r="F906" s="70"/>
      <c r="G906" s="70"/>
    </row>
    <row r="907">
      <c r="A907" s="37" t="s">
        <v>2198</v>
      </c>
      <c r="D907" s="16" t="s">
        <v>2199</v>
      </c>
      <c r="E907" s="68" t="s">
        <v>341</v>
      </c>
      <c r="F907" s="70"/>
      <c r="G907" s="70"/>
    </row>
    <row r="908">
      <c r="A908" s="37" t="s">
        <v>2200</v>
      </c>
      <c r="B908" s="71" t="s">
        <v>2201</v>
      </c>
      <c r="D908" s="36"/>
      <c r="E908" s="68" t="s">
        <v>341</v>
      </c>
      <c r="F908" s="70"/>
      <c r="G908" s="70"/>
    </row>
    <row r="909">
      <c r="A909" s="37" t="s">
        <v>2202</v>
      </c>
      <c r="D909" s="16" t="s">
        <v>2203</v>
      </c>
      <c r="E909" s="68" t="s">
        <v>341</v>
      </c>
      <c r="F909" s="70"/>
      <c r="G909" s="70"/>
    </row>
    <row r="910">
      <c r="A910" s="37" t="s">
        <v>2204</v>
      </c>
      <c r="B910" s="71" t="s">
        <v>2205</v>
      </c>
      <c r="D910" s="16" t="s">
        <v>2206</v>
      </c>
      <c r="E910" s="68" t="s">
        <v>341</v>
      </c>
      <c r="F910" s="70"/>
      <c r="G910" s="70"/>
    </row>
    <row r="911">
      <c r="A911" s="37" t="s">
        <v>2207</v>
      </c>
      <c r="D911" s="16" t="s">
        <v>2208</v>
      </c>
      <c r="E911" s="68" t="s">
        <v>341</v>
      </c>
      <c r="F911" s="70"/>
      <c r="G911" s="70"/>
    </row>
    <row r="912">
      <c r="A912" s="37" t="s">
        <v>2209</v>
      </c>
      <c r="D912" s="16" t="s">
        <v>2210</v>
      </c>
      <c r="E912" s="68" t="s">
        <v>341</v>
      </c>
      <c r="F912" s="70"/>
      <c r="G912" s="70"/>
    </row>
    <row r="913">
      <c r="A913" s="37" t="s">
        <v>2211</v>
      </c>
      <c r="B913" s="71" t="s">
        <v>2212</v>
      </c>
      <c r="D913" s="16" t="s">
        <v>2213</v>
      </c>
      <c r="E913" s="68" t="s">
        <v>341</v>
      </c>
      <c r="F913" s="70"/>
      <c r="G913" s="70"/>
    </row>
    <row r="914">
      <c r="A914" s="37" t="s">
        <v>2214</v>
      </c>
      <c r="D914" s="16" t="s">
        <v>2215</v>
      </c>
      <c r="E914" s="68" t="s">
        <v>341</v>
      </c>
      <c r="F914" s="70"/>
      <c r="G914" s="70"/>
    </row>
    <row r="915">
      <c r="A915" s="37" t="s">
        <v>326</v>
      </c>
      <c r="D915" s="16" t="s">
        <v>327</v>
      </c>
      <c r="E915" s="68" t="s">
        <v>20</v>
      </c>
      <c r="F915" s="51" t="s">
        <v>20</v>
      </c>
      <c r="G915" s="70"/>
    </row>
  </sheetData>
  <autoFilter ref="$A$1:$G$521"/>
  <dataValidations>
    <dataValidation type="list" allowBlank="1" sqref="E3:E915">
      <formula1>"yes,no (solution for specific problem),no"</formula1>
    </dataValidation>
    <dataValidation type="list" allowBlank="1" sqref="F3:F915">
      <formula1>"yes,no (no evaluation mentioned),no"</formula1>
    </dataValidation>
  </dataValidations>
  <hyperlinks>
    <hyperlink r:id="rId1" ref="B5"/>
    <hyperlink r:id="rId2" ref="B7"/>
    <hyperlink r:id="rId3" ref="B8"/>
    <hyperlink r:id="rId4" ref="B10"/>
    <hyperlink r:id="rId5" ref="B11"/>
    <hyperlink r:id="rId6" ref="B13"/>
    <hyperlink r:id="rId7" ref="B14"/>
    <hyperlink r:id="rId8" ref="B19"/>
    <hyperlink r:id="rId9" ref="B20"/>
    <hyperlink r:id="rId10" ref="B26"/>
    <hyperlink r:id="rId11" ref="B28"/>
    <hyperlink r:id="rId12" ref="B30"/>
    <hyperlink r:id="rId13" ref="B33"/>
    <hyperlink r:id="rId14" ref="B34"/>
    <hyperlink r:id="rId15" ref="B35"/>
    <hyperlink r:id="rId16" ref="B36"/>
    <hyperlink r:id="rId17" ref="B37"/>
    <hyperlink r:id="rId18" ref="B41"/>
    <hyperlink r:id="rId19" ref="B42"/>
    <hyperlink r:id="rId20" ref="B46"/>
    <hyperlink r:id="rId21" ref="B47"/>
    <hyperlink r:id="rId22" ref="B48"/>
    <hyperlink r:id="rId23" ref="B50"/>
    <hyperlink r:id="rId24" ref="B52"/>
    <hyperlink r:id="rId25" ref="B54"/>
    <hyperlink r:id="rId26" ref="B55"/>
    <hyperlink r:id="rId27" ref="B56"/>
    <hyperlink r:id="rId28" ref="B59"/>
    <hyperlink r:id="rId29" ref="B60"/>
    <hyperlink r:id="rId30" ref="B61"/>
    <hyperlink r:id="rId31" ref="B62"/>
    <hyperlink r:id="rId32" ref="B63"/>
    <hyperlink r:id="rId33" ref="B64"/>
    <hyperlink r:id="rId34" ref="B70"/>
    <hyperlink r:id="rId35" ref="B71"/>
    <hyperlink r:id="rId36" ref="B74"/>
    <hyperlink r:id="rId37" ref="B76"/>
    <hyperlink r:id="rId38" ref="B80"/>
    <hyperlink r:id="rId39" ref="B81"/>
    <hyperlink r:id="rId40" ref="B85"/>
    <hyperlink r:id="rId41" ref="B89"/>
    <hyperlink r:id="rId42" ref="B92"/>
    <hyperlink r:id="rId43" ref="B97"/>
    <hyperlink r:id="rId44" ref="B98"/>
    <hyperlink r:id="rId45" ref="B99"/>
    <hyperlink r:id="rId46" ref="B101"/>
    <hyperlink r:id="rId47" ref="B102"/>
    <hyperlink r:id="rId48" ref="B105"/>
    <hyperlink r:id="rId49" ref="B115"/>
    <hyperlink r:id="rId50" ref="B116"/>
    <hyperlink r:id="rId51" ref="B122"/>
    <hyperlink r:id="rId52" ref="B127"/>
    <hyperlink r:id="rId53" ref="B132"/>
    <hyperlink r:id="rId54" ref="B136"/>
    <hyperlink r:id="rId55" ref="B141"/>
    <hyperlink r:id="rId56" ref="B146"/>
    <hyperlink r:id="rId57" ref="B147"/>
    <hyperlink r:id="rId58" ref="B150"/>
    <hyperlink r:id="rId59" ref="B154"/>
    <hyperlink r:id="rId60" ref="B157"/>
    <hyperlink r:id="rId61" ref="B161"/>
    <hyperlink r:id="rId62" ref="B162"/>
    <hyperlink r:id="rId63" ref="B165"/>
    <hyperlink r:id="rId64" ref="B167"/>
    <hyperlink r:id="rId65" ref="B168"/>
    <hyperlink r:id="rId66" ref="B177"/>
    <hyperlink r:id="rId67" ref="B178"/>
    <hyperlink r:id="rId68" ref="B182"/>
    <hyperlink r:id="rId69" ref="B185"/>
    <hyperlink r:id="rId70" ref="B190"/>
    <hyperlink r:id="rId71" ref="B193"/>
    <hyperlink r:id="rId72" ref="B194"/>
    <hyperlink r:id="rId73" ref="B195"/>
    <hyperlink r:id="rId74" ref="B197"/>
    <hyperlink r:id="rId75" ref="B199"/>
    <hyperlink r:id="rId76" ref="B204"/>
    <hyperlink r:id="rId77" ref="B205"/>
    <hyperlink r:id="rId78" ref="B215"/>
    <hyperlink r:id="rId79" ref="B219"/>
    <hyperlink r:id="rId80" ref="B224"/>
    <hyperlink r:id="rId81" ref="B231"/>
    <hyperlink r:id="rId82" ref="B232"/>
    <hyperlink r:id="rId83" ref="B234"/>
    <hyperlink r:id="rId84" ref="B235"/>
    <hyperlink r:id="rId85" ref="B236"/>
    <hyperlink r:id="rId86" ref="B237"/>
    <hyperlink r:id="rId87" ref="B240"/>
    <hyperlink r:id="rId88" ref="B244"/>
    <hyperlink r:id="rId89" ref="B245"/>
    <hyperlink r:id="rId90" ref="B247"/>
    <hyperlink r:id="rId91" ref="B251"/>
    <hyperlink r:id="rId92" ref="B259"/>
    <hyperlink r:id="rId93" ref="B267"/>
    <hyperlink r:id="rId94" ref="B269"/>
    <hyperlink r:id="rId95" ref="B277"/>
    <hyperlink r:id="rId96" ref="B279"/>
    <hyperlink r:id="rId97" ref="B283"/>
    <hyperlink r:id="rId98" ref="B285"/>
    <hyperlink r:id="rId99" ref="B286"/>
    <hyperlink r:id="rId100" ref="B287"/>
    <hyperlink r:id="rId101" ref="B289"/>
    <hyperlink r:id="rId102" ref="B290"/>
    <hyperlink r:id="rId103" ref="B291"/>
    <hyperlink r:id="rId104" ref="B292"/>
    <hyperlink r:id="rId105" ref="B296"/>
    <hyperlink r:id="rId106" ref="B299"/>
    <hyperlink r:id="rId107" ref="B301"/>
    <hyperlink r:id="rId108" ref="B308"/>
    <hyperlink r:id="rId109" ref="B310"/>
    <hyperlink r:id="rId110" ref="B312"/>
    <hyperlink r:id="rId111" ref="B313"/>
    <hyperlink r:id="rId112" ref="B314"/>
    <hyperlink r:id="rId113" ref="B315"/>
    <hyperlink r:id="rId114" ref="B320"/>
    <hyperlink r:id="rId115" ref="B322"/>
    <hyperlink r:id="rId116" ref="B323"/>
    <hyperlink r:id="rId117" ref="B326"/>
    <hyperlink r:id="rId118" ref="B337"/>
    <hyperlink r:id="rId119" ref="B339"/>
    <hyperlink r:id="rId120" ref="B344"/>
    <hyperlink r:id="rId121" ref="B345"/>
    <hyperlink r:id="rId122" ref="B347"/>
    <hyperlink r:id="rId123" ref="B350"/>
    <hyperlink r:id="rId124" ref="B353"/>
    <hyperlink r:id="rId125" ref="B354"/>
    <hyperlink r:id="rId126" ref="B362"/>
    <hyperlink r:id="rId127" ref="B364"/>
    <hyperlink r:id="rId128" ref="B369"/>
    <hyperlink r:id="rId129" ref="B370"/>
    <hyperlink r:id="rId130" ref="B374"/>
    <hyperlink r:id="rId131" ref="B382"/>
    <hyperlink r:id="rId132" ref="B383"/>
    <hyperlink r:id="rId133" ref="B384"/>
    <hyperlink r:id="rId134" ref="B385"/>
    <hyperlink r:id="rId135" ref="B387"/>
    <hyperlink r:id="rId136" ref="B390"/>
    <hyperlink r:id="rId137" ref="B394"/>
    <hyperlink r:id="rId138" ref="B398"/>
    <hyperlink r:id="rId139" ref="B400"/>
    <hyperlink r:id="rId140" ref="B408"/>
    <hyperlink r:id="rId141" ref="B409"/>
    <hyperlink r:id="rId142" ref="B416"/>
    <hyperlink r:id="rId143" ref="B419"/>
    <hyperlink r:id="rId144" ref="B420"/>
    <hyperlink r:id="rId145" ref="B423"/>
    <hyperlink r:id="rId146" ref="B424"/>
    <hyperlink r:id="rId147" ref="B425"/>
    <hyperlink r:id="rId148" ref="B427"/>
    <hyperlink r:id="rId149" ref="B439"/>
    <hyperlink r:id="rId150" ref="B442"/>
    <hyperlink r:id="rId151" ref="B444"/>
    <hyperlink r:id="rId152" ref="B445"/>
    <hyperlink r:id="rId153" ref="B448"/>
    <hyperlink r:id="rId154" ref="B449"/>
    <hyperlink r:id="rId155" ref="B451"/>
    <hyperlink r:id="rId156" ref="B454"/>
    <hyperlink r:id="rId157" ref="B457"/>
    <hyperlink r:id="rId158" ref="B461"/>
    <hyperlink r:id="rId159" ref="B465"/>
    <hyperlink r:id="rId160" ref="B466"/>
    <hyperlink r:id="rId161" ref="B476"/>
    <hyperlink r:id="rId162" ref="B481"/>
    <hyperlink r:id="rId163" ref="B483"/>
    <hyperlink r:id="rId164" ref="B487"/>
    <hyperlink r:id="rId165" ref="B489"/>
    <hyperlink r:id="rId166" ref="B492"/>
    <hyperlink r:id="rId167" ref="B494"/>
    <hyperlink r:id="rId168" ref="B495"/>
    <hyperlink r:id="rId169" ref="B498"/>
    <hyperlink r:id="rId170" ref="B499"/>
    <hyperlink r:id="rId171" ref="B501"/>
    <hyperlink r:id="rId172" ref="B504"/>
    <hyperlink r:id="rId173" ref="B505"/>
    <hyperlink r:id="rId174" ref="B507"/>
    <hyperlink r:id="rId175" ref="B511"/>
    <hyperlink r:id="rId176" ref="B513"/>
    <hyperlink r:id="rId177" ref="B529"/>
    <hyperlink r:id="rId178" ref="B531"/>
    <hyperlink r:id="rId179" ref="B535"/>
    <hyperlink r:id="rId180" ref="B546"/>
    <hyperlink r:id="rId181" ref="B547"/>
    <hyperlink r:id="rId182" ref="B552"/>
    <hyperlink r:id="rId183" ref="B558"/>
    <hyperlink r:id="rId184" ref="B568"/>
    <hyperlink r:id="rId185" ref="B570"/>
    <hyperlink r:id="rId186" ref="B576"/>
    <hyperlink r:id="rId187" ref="B577"/>
    <hyperlink r:id="rId188" ref="B580"/>
    <hyperlink r:id="rId189" ref="B586"/>
    <hyperlink r:id="rId190" ref="B592"/>
    <hyperlink r:id="rId191" ref="B594"/>
    <hyperlink r:id="rId192" ref="B596"/>
    <hyperlink r:id="rId193" ref="B610"/>
    <hyperlink r:id="rId194" ref="B612"/>
    <hyperlink r:id="rId195" ref="B615"/>
    <hyperlink r:id="rId196" ref="B616"/>
    <hyperlink r:id="rId197" ref="B617"/>
    <hyperlink r:id="rId198" ref="B620"/>
    <hyperlink r:id="rId199" ref="B623"/>
    <hyperlink r:id="rId200" ref="B627"/>
    <hyperlink r:id="rId201" ref="B628"/>
    <hyperlink r:id="rId202" ref="B635"/>
    <hyperlink r:id="rId203" ref="B641"/>
    <hyperlink r:id="rId204" ref="B643"/>
    <hyperlink r:id="rId205" ref="B647"/>
    <hyperlink r:id="rId206" ref="B650"/>
    <hyperlink r:id="rId207" ref="B651"/>
    <hyperlink r:id="rId208" ref="B652"/>
    <hyperlink r:id="rId209" ref="B653"/>
    <hyperlink r:id="rId210" ref="B654"/>
    <hyperlink r:id="rId211" ref="B655"/>
    <hyperlink r:id="rId212" ref="B659"/>
    <hyperlink r:id="rId213" ref="B661"/>
    <hyperlink r:id="rId214" ref="B662"/>
    <hyperlink r:id="rId215" ref="B666"/>
    <hyperlink r:id="rId216" ref="B667"/>
    <hyperlink r:id="rId217" ref="B671"/>
    <hyperlink r:id="rId218" ref="B674"/>
    <hyperlink r:id="rId219" ref="B675"/>
    <hyperlink r:id="rId220" ref="B677"/>
    <hyperlink r:id="rId221" ref="B680"/>
    <hyperlink r:id="rId222" ref="B682"/>
    <hyperlink r:id="rId223" ref="B685"/>
    <hyperlink r:id="rId224" ref="B692"/>
    <hyperlink r:id="rId225" ref="B694"/>
    <hyperlink r:id="rId226" ref="B698"/>
    <hyperlink r:id="rId227" ref="B701"/>
    <hyperlink r:id="rId228" ref="B703"/>
    <hyperlink r:id="rId229" ref="B718"/>
    <hyperlink r:id="rId230" ref="B722"/>
    <hyperlink r:id="rId231" ref="B724"/>
    <hyperlink r:id="rId232" ref="B728"/>
    <hyperlink r:id="rId233" ref="B738"/>
    <hyperlink r:id="rId234" ref="B742"/>
    <hyperlink r:id="rId235" ref="B765"/>
    <hyperlink r:id="rId236" ref="B769"/>
    <hyperlink r:id="rId237" ref="B770"/>
    <hyperlink r:id="rId238" ref="B771"/>
    <hyperlink r:id="rId239" ref="B772"/>
    <hyperlink r:id="rId240" ref="B780"/>
    <hyperlink r:id="rId241" ref="B781"/>
    <hyperlink r:id="rId242" ref="B782"/>
    <hyperlink r:id="rId243" ref="B784"/>
    <hyperlink r:id="rId244" ref="B785"/>
    <hyperlink r:id="rId245" ref="B788"/>
    <hyperlink r:id="rId246" ref="B790"/>
    <hyperlink r:id="rId247" ref="B793"/>
    <hyperlink r:id="rId248" ref="B795"/>
    <hyperlink r:id="rId249" ref="B796"/>
    <hyperlink r:id="rId250" ref="B807"/>
    <hyperlink r:id="rId251" ref="B809"/>
    <hyperlink r:id="rId252" ref="B816"/>
    <hyperlink r:id="rId253" ref="B817"/>
    <hyperlink r:id="rId254" ref="B820"/>
    <hyperlink r:id="rId255" ref="B823"/>
    <hyperlink r:id="rId256" ref="B824"/>
    <hyperlink r:id="rId257" ref="B834"/>
    <hyperlink r:id="rId258" ref="B837"/>
    <hyperlink r:id="rId259" ref="B842"/>
    <hyperlink r:id="rId260" ref="B844"/>
    <hyperlink r:id="rId261" ref="B845"/>
    <hyperlink r:id="rId262" ref="B858"/>
    <hyperlink r:id="rId263" ref="B861"/>
    <hyperlink r:id="rId264" ref="B872"/>
    <hyperlink r:id="rId265" ref="B878"/>
    <hyperlink r:id="rId266" ref="B880"/>
    <hyperlink r:id="rId267" ref="B885"/>
    <hyperlink r:id="rId268" ref="B889"/>
    <hyperlink r:id="rId269" ref="B890"/>
    <hyperlink r:id="rId270" ref="B891"/>
    <hyperlink r:id="rId271" ref="B898"/>
    <hyperlink r:id="rId272" ref="B900"/>
    <hyperlink r:id="rId273" ref="B903"/>
    <hyperlink r:id="rId274" ref="B904"/>
    <hyperlink r:id="rId275" ref="B908"/>
    <hyperlink r:id="rId276" ref="B910"/>
    <hyperlink r:id="rId277" ref="B913"/>
  </hyperlinks>
  <drawing r:id="rId278"/>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39" t="str">
        <f>'InclExcl SE Problem'!L1</f>
        <v>R1</v>
      </c>
      <c r="B1" s="39" t="str">
        <f>'InclExcl SE Problem'!M1</f>
        <v>R2</v>
      </c>
      <c r="G1" s="63" t="s">
        <v>333</v>
      </c>
      <c r="L1" s="27" t="s">
        <v>225</v>
      </c>
      <c r="M1" s="27" t="s">
        <v>226</v>
      </c>
    </row>
    <row r="2">
      <c r="A2" t="str">
        <f>'InclExcl SE Problem'!L2</f>
        <v>no</v>
      </c>
      <c r="B2" t="str">
        <f>'InclExcl SE Problem'!M2</f>
        <v>no</v>
      </c>
      <c r="L2" t="s">
        <v>18</v>
      </c>
      <c r="M2" t="s">
        <v>18</v>
      </c>
      <c r="N2" t="b">
        <f t="shared" ref="N2:N913" si="1">OR(L2="yes" , M2="yes")</f>
        <v>0</v>
      </c>
      <c r="O2">
        <f>COUNTIF(N:N , TRUE)</f>
        <v>119</v>
      </c>
    </row>
    <row r="3">
      <c r="A3" t="str">
        <f>'InclExcl SE Problem'!L3</f>
        <v>no</v>
      </c>
      <c r="B3" t="str">
        <f>'InclExcl SE Problem'!M3</f>
        <v>no</v>
      </c>
      <c r="L3" t="s">
        <v>18</v>
      </c>
      <c r="M3" t="s">
        <v>18</v>
      </c>
      <c r="N3" t="b">
        <f t="shared" si="1"/>
        <v>0</v>
      </c>
    </row>
    <row r="4">
      <c r="A4" t="str">
        <f>'InclExcl SE Problem'!L4</f>
        <v>no</v>
      </c>
      <c r="B4" t="str">
        <f>'InclExcl SE Problem'!M4</f>
        <v>no</v>
      </c>
      <c r="L4" t="s">
        <v>18</v>
      </c>
      <c r="M4" t="s">
        <v>18</v>
      </c>
      <c r="N4" t="b">
        <f t="shared" si="1"/>
        <v>0</v>
      </c>
    </row>
    <row r="5">
      <c r="A5" t="str">
        <f>'InclExcl SE Problem'!L5</f>
        <v>no</v>
      </c>
      <c r="B5" t="str">
        <f>'InclExcl SE Problem'!M5</f>
        <v>no</v>
      </c>
      <c r="L5" t="s">
        <v>18</v>
      </c>
      <c r="M5" t="s">
        <v>18</v>
      </c>
      <c r="N5" t="b">
        <f t="shared" si="1"/>
        <v>0</v>
      </c>
    </row>
    <row r="6">
      <c r="A6" t="str">
        <f>'InclExcl SE Problem'!L6</f>
        <v>no</v>
      </c>
      <c r="B6" t="str">
        <f>'InclExcl SE Problem'!M6</f>
        <v>no</v>
      </c>
      <c r="L6" t="s">
        <v>18</v>
      </c>
      <c r="M6" t="s">
        <v>18</v>
      </c>
      <c r="N6" t="b">
        <f t="shared" si="1"/>
        <v>0</v>
      </c>
    </row>
    <row r="7">
      <c r="A7" t="str">
        <f>'InclExcl SE Problem'!L7</f>
        <v>no</v>
      </c>
      <c r="B7" t="str">
        <f>'InclExcl SE Problem'!M7</f>
        <v>no</v>
      </c>
      <c r="G7" s="27" t="s">
        <v>225</v>
      </c>
      <c r="L7" t="s">
        <v>18</v>
      </c>
      <c r="M7" t="s">
        <v>18</v>
      </c>
      <c r="N7" t="b">
        <f t="shared" si="1"/>
        <v>0</v>
      </c>
    </row>
    <row r="8">
      <c r="A8" t="str">
        <f>'InclExcl SE Problem'!L8</f>
        <v>no</v>
      </c>
      <c r="B8" t="str">
        <f>'InclExcl SE Problem'!M8</f>
        <v>no</v>
      </c>
      <c r="E8" s="28"/>
      <c r="F8" s="41" t="s">
        <v>20</v>
      </c>
      <c r="G8" s="41" t="s">
        <v>18</v>
      </c>
      <c r="H8" s="41" t="s">
        <v>44</v>
      </c>
      <c r="I8" s="23" t="s">
        <v>281</v>
      </c>
      <c r="L8" t="s">
        <v>18</v>
      </c>
      <c r="M8" t="s">
        <v>18</v>
      </c>
      <c r="N8" t="b">
        <f t="shared" si="1"/>
        <v>0</v>
      </c>
    </row>
    <row r="9">
      <c r="A9" t="str">
        <f>'InclExcl SE Problem'!L9</f>
        <v>no</v>
      </c>
      <c r="B9" t="str">
        <f>'InclExcl SE Problem'!M9</f>
        <v>no</v>
      </c>
      <c r="E9" s="41" t="s">
        <v>20</v>
      </c>
      <c r="F9" s="28">
        <f t="shared" ref="F9:H9" si="2">COUNTIFS($A$2:$A$913 , F$8 , $B$2:$B$913 , $E9)</f>
        <v>92</v>
      </c>
      <c r="G9" s="28">
        <f t="shared" si="2"/>
        <v>15</v>
      </c>
      <c r="H9" s="28">
        <f t="shared" si="2"/>
        <v>0</v>
      </c>
      <c r="I9">
        <f t="shared" ref="I9:I11" si="4">SUM(F9:H9)</f>
        <v>107</v>
      </c>
      <c r="L9" t="s">
        <v>18</v>
      </c>
      <c r="M9" t="s">
        <v>18</v>
      </c>
      <c r="N9" t="b">
        <f t="shared" si="1"/>
        <v>0</v>
      </c>
    </row>
    <row r="10">
      <c r="A10" t="str">
        <f>'InclExcl SE Problem'!L10</f>
        <v>no</v>
      </c>
      <c r="B10" t="str">
        <f>'InclExcl SE Problem'!M10</f>
        <v>no</v>
      </c>
      <c r="D10" s="27" t="s">
        <v>226</v>
      </c>
      <c r="E10" s="41" t="s">
        <v>18</v>
      </c>
      <c r="F10" s="28">
        <f t="shared" ref="F10:H10" si="3">COUNTIFS($A$2:$A$913 , F$8 , $B$2:$B$913 , $E10)</f>
        <v>12</v>
      </c>
      <c r="G10" s="28">
        <f t="shared" si="3"/>
        <v>793</v>
      </c>
      <c r="H10" s="28">
        <f t="shared" si="3"/>
        <v>0</v>
      </c>
      <c r="I10">
        <f t="shared" si="4"/>
        <v>805</v>
      </c>
      <c r="L10" t="s">
        <v>18</v>
      </c>
      <c r="M10" t="s">
        <v>18</v>
      </c>
      <c r="N10" t="b">
        <f t="shared" si="1"/>
        <v>0</v>
      </c>
    </row>
    <row r="11">
      <c r="A11" t="str">
        <f>'InclExcl SE Problem'!L11</f>
        <v>no</v>
      </c>
      <c r="B11" t="str">
        <f>'InclExcl SE Problem'!M11</f>
        <v>no</v>
      </c>
      <c r="E11" s="41" t="s">
        <v>44</v>
      </c>
      <c r="F11" s="28">
        <f t="shared" ref="F11:H11" si="5">COUNTIFS($A$2:$A$913 , F$8 , $B$2:$B$913 , $E11)</f>
        <v>0</v>
      </c>
      <c r="G11" s="28">
        <f t="shared" si="5"/>
        <v>0</v>
      </c>
      <c r="H11" s="28">
        <f t="shared" si="5"/>
        <v>0</v>
      </c>
      <c r="I11">
        <f t="shared" si="4"/>
        <v>0</v>
      </c>
      <c r="L11" t="s">
        <v>18</v>
      </c>
      <c r="M11" t="s">
        <v>18</v>
      </c>
      <c r="N11" t="b">
        <f t="shared" si="1"/>
        <v>0</v>
      </c>
    </row>
    <row r="12">
      <c r="A12" t="str">
        <f>'InclExcl SE Problem'!L12</f>
        <v>no</v>
      </c>
      <c r="B12" t="str">
        <f>'InclExcl SE Problem'!M12</f>
        <v>no</v>
      </c>
      <c r="E12" s="23" t="s">
        <v>281</v>
      </c>
      <c r="F12">
        <f t="shared" ref="F12:I12" si="6">SUM(F9:F11)</f>
        <v>104</v>
      </c>
      <c r="G12">
        <f t="shared" si="6"/>
        <v>808</v>
      </c>
      <c r="H12">
        <f t="shared" si="6"/>
        <v>0</v>
      </c>
      <c r="I12">
        <f t="shared" si="6"/>
        <v>912</v>
      </c>
      <c r="L12" t="s">
        <v>18</v>
      </c>
      <c r="M12" t="s">
        <v>18</v>
      </c>
      <c r="N12" t="b">
        <f t="shared" si="1"/>
        <v>0</v>
      </c>
    </row>
    <row r="13">
      <c r="A13" t="str">
        <f>'InclExcl SE Problem'!L13</f>
        <v>no</v>
      </c>
      <c r="B13" t="str">
        <f>'InclExcl SE Problem'!M13</f>
        <v>no</v>
      </c>
      <c r="L13" t="s">
        <v>18</v>
      </c>
      <c r="M13" t="s">
        <v>18</v>
      </c>
      <c r="N13" t="b">
        <f t="shared" si="1"/>
        <v>0</v>
      </c>
    </row>
    <row r="14">
      <c r="A14" t="str">
        <f>'InclExcl SE Problem'!L14</f>
        <v>no</v>
      </c>
      <c r="B14" t="str">
        <f>'InclExcl SE Problem'!M14</f>
        <v>no</v>
      </c>
      <c r="L14" t="s">
        <v>18</v>
      </c>
      <c r="M14" t="s">
        <v>18</v>
      </c>
      <c r="N14" t="b">
        <f t="shared" si="1"/>
        <v>0</v>
      </c>
    </row>
    <row r="15">
      <c r="A15" t="str">
        <f>'InclExcl SE Problem'!L15</f>
        <v>no</v>
      </c>
      <c r="B15" t="str">
        <f>'InclExcl SE Problem'!M15</f>
        <v>no</v>
      </c>
      <c r="E15" s="23" t="s">
        <v>285</v>
      </c>
      <c r="F15">
        <f>F9</f>
        <v>92</v>
      </c>
      <c r="G15">
        <f>G10</f>
        <v>793</v>
      </c>
      <c r="H15">
        <f>H11</f>
        <v>0</v>
      </c>
      <c r="I15">
        <f t="shared" ref="I15:I16" si="7">SUM(F15:H15)</f>
        <v>885</v>
      </c>
      <c r="L15" t="s">
        <v>18</v>
      </c>
      <c r="M15" t="s">
        <v>18</v>
      </c>
      <c r="N15" t="b">
        <f t="shared" si="1"/>
        <v>0</v>
      </c>
    </row>
    <row r="16">
      <c r="A16" t="str">
        <f>'InclExcl SE Problem'!L16</f>
        <v>no</v>
      </c>
      <c r="B16" t="str">
        <f>'InclExcl SE Problem'!M16</f>
        <v>no</v>
      </c>
      <c r="E16" s="23" t="s">
        <v>286</v>
      </c>
      <c r="F16">
        <f>F$12 * $I9 / $I$12</f>
        <v>12.20175439</v>
      </c>
      <c r="G16">
        <f>G$12 * $I10 / $I$12</f>
        <v>713.2017544</v>
      </c>
      <c r="H16">
        <f>H$12 * $I11 / $I$12</f>
        <v>0</v>
      </c>
      <c r="I16">
        <f t="shared" si="7"/>
        <v>725.4035088</v>
      </c>
      <c r="L16" t="s">
        <v>18</v>
      </c>
      <c r="M16" t="s">
        <v>18</v>
      </c>
      <c r="N16" t="b">
        <f t="shared" si="1"/>
        <v>0</v>
      </c>
    </row>
    <row r="17">
      <c r="A17" t="str">
        <f>'InclExcl SE Problem'!L17</f>
        <v>no</v>
      </c>
      <c r="B17" t="str">
        <f>'InclExcl SE Problem'!M17</f>
        <v>no</v>
      </c>
      <c r="L17" t="s">
        <v>18</v>
      </c>
      <c r="M17" t="s">
        <v>18</v>
      </c>
      <c r="N17" t="b">
        <f t="shared" si="1"/>
        <v>0</v>
      </c>
    </row>
    <row r="18">
      <c r="A18" t="str">
        <f>'InclExcl SE Problem'!L18</f>
        <v>no</v>
      </c>
      <c r="B18" t="str">
        <f>'InclExcl SE Problem'!M18</f>
        <v>no</v>
      </c>
      <c r="L18" t="s">
        <v>18</v>
      </c>
      <c r="M18" t="s">
        <v>18</v>
      </c>
      <c r="N18" t="b">
        <f t="shared" si="1"/>
        <v>0</v>
      </c>
    </row>
    <row r="19">
      <c r="A19" t="str">
        <f>'InclExcl SE Problem'!L19</f>
        <v>no</v>
      </c>
      <c r="B19" t="str">
        <f>'InclExcl SE Problem'!M19</f>
        <v>no</v>
      </c>
      <c r="L19" t="s">
        <v>18</v>
      </c>
      <c r="M19" t="s">
        <v>18</v>
      </c>
      <c r="N19" t="b">
        <f t="shared" si="1"/>
        <v>0</v>
      </c>
    </row>
    <row r="20">
      <c r="A20" t="str">
        <f>'InclExcl SE Problem'!L20</f>
        <v>no</v>
      </c>
      <c r="B20" t="str">
        <f>'InclExcl SE Problem'!M20</f>
        <v>no</v>
      </c>
      <c r="L20" t="s">
        <v>18</v>
      </c>
      <c r="M20" t="s">
        <v>18</v>
      </c>
      <c r="N20" t="b">
        <f t="shared" si="1"/>
        <v>0</v>
      </c>
    </row>
    <row r="21">
      <c r="A21" t="str">
        <f>'InclExcl SE Problem'!L21</f>
        <v>no</v>
      </c>
      <c r="B21" t="str">
        <f>'InclExcl SE Problem'!M21</f>
        <v>no</v>
      </c>
      <c r="L21" t="s">
        <v>18</v>
      </c>
      <c r="M21" t="s">
        <v>18</v>
      </c>
      <c r="N21" t="b">
        <f t="shared" si="1"/>
        <v>0</v>
      </c>
    </row>
    <row r="22">
      <c r="A22" t="str">
        <f>'InclExcl SE Problem'!L22</f>
        <v>no</v>
      </c>
      <c r="B22" t="str">
        <f>'InclExcl SE Problem'!M22</f>
        <v>no</v>
      </c>
      <c r="E22" s="27" t="s">
        <v>288</v>
      </c>
      <c r="F22" s="39">
        <f>(I15 - I16) / (I12 - I16)</f>
        <v>0.8553027454</v>
      </c>
      <c r="L22" t="s">
        <v>18</v>
      </c>
      <c r="M22" t="s">
        <v>18</v>
      </c>
      <c r="N22" t="b">
        <f t="shared" si="1"/>
        <v>0</v>
      </c>
    </row>
    <row r="23">
      <c r="A23" t="str">
        <f>'InclExcl SE Problem'!L23</f>
        <v>no</v>
      </c>
      <c r="B23" t="str">
        <f>'InclExcl SE Problem'!M23</f>
        <v>no</v>
      </c>
      <c r="L23" t="s">
        <v>18</v>
      </c>
      <c r="M23" t="s">
        <v>18</v>
      </c>
      <c r="N23" t="b">
        <f t="shared" si="1"/>
        <v>0</v>
      </c>
    </row>
    <row r="24">
      <c r="A24" t="str">
        <f>'InclExcl SE Problem'!L24</f>
        <v>no</v>
      </c>
      <c r="B24" t="str">
        <f>'InclExcl SE Problem'!M24</f>
        <v>no</v>
      </c>
      <c r="L24" t="s">
        <v>18</v>
      </c>
      <c r="M24" t="s">
        <v>18</v>
      </c>
      <c r="N24" t="b">
        <f t="shared" si="1"/>
        <v>0</v>
      </c>
    </row>
    <row r="25">
      <c r="A25" t="str">
        <f>'InclExcl SE Problem'!L25</f>
        <v>no</v>
      </c>
      <c r="B25" t="str">
        <f>'InclExcl SE Problem'!M25</f>
        <v>no</v>
      </c>
      <c r="L25" t="s">
        <v>18</v>
      </c>
      <c r="M25" t="s">
        <v>18</v>
      </c>
      <c r="N25" t="b">
        <f t="shared" si="1"/>
        <v>0</v>
      </c>
    </row>
    <row r="26">
      <c r="A26" t="str">
        <f>'InclExcl SE Problem'!L26</f>
        <v>no</v>
      </c>
      <c r="B26" t="str">
        <f>'InclExcl SE Problem'!M26</f>
        <v>no</v>
      </c>
      <c r="L26" t="s">
        <v>18</v>
      </c>
      <c r="M26" t="s">
        <v>18</v>
      </c>
      <c r="N26" t="b">
        <f t="shared" si="1"/>
        <v>0</v>
      </c>
    </row>
    <row r="27">
      <c r="A27" t="str">
        <f>'InclExcl SE Problem'!L27</f>
        <v>no</v>
      </c>
      <c r="B27" t="str">
        <f>'InclExcl SE Problem'!M27</f>
        <v>no</v>
      </c>
      <c r="L27" t="s">
        <v>18</v>
      </c>
      <c r="M27" t="s">
        <v>18</v>
      </c>
      <c r="N27" t="b">
        <f t="shared" si="1"/>
        <v>0</v>
      </c>
    </row>
    <row r="28">
      <c r="A28" t="str">
        <f>'InclExcl SE Problem'!L28</f>
        <v>no</v>
      </c>
      <c r="B28" t="str">
        <f>'InclExcl SE Problem'!M28</f>
        <v>no</v>
      </c>
      <c r="L28" t="s">
        <v>18</v>
      </c>
      <c r="M28" t="s">
        <v>18</v>
      </c>
      <c r="N28" t="b">
        <f t="shared" si="1"/>
        <v>0</v>
      </c>
    </row>
    <row r="29">
      <c r="A29" t="str">
        <f>'InclExcl SE Problem'!L29</f>
        <v>no</v>
      </c>
      <c r="B29" t="str">
        <f>'InclExcl SE Problem'!M29</f>
        <v>no</v>
      </c>
      <c r="L29" t="s">
        <v>18</v>
      </c>
      <c r="M29" t="s">
        <v>18</v>
      </c>
      <c r="N29" t="b">
        <f t="shared" si="1"/>
        <v>0</v>
      </c>
    </row>
    <row r="30">
      <c r="A30" t="str">
        <f>'InclExcl SE Problem'!L30</f>
        <v>no</v>
      </c>
      <c r="B30" t="str">
        <f>'InclExcl SE Problem'!M30</f>
        <v>no</v>
      </c>
      <c r="L30" t="s">
        <v>18</v>
      </c>
      <c r="M30" t="s">
        <v>18</v>
      </c>
      <c r="N30" t="b">
        <f t="shared" si="1"/>
        <v>0</v>
      </c>
    </row>
    <row r="31">
      <c r="A31" t="str">
        <f>'InclExcl SE Problem'!L31</f>
        <v>no</v>
      </c>
      <c r="B31" t="str">
        <f>'InclExcl SE Problem'!M31</f>
        <v>no</v>
      </c>
      <c r="L31" t="s">
        <v>18</v>
      </c>
      <c r="M31" t="s">
        <v>18</v>
      </c>
      <c r="N31" t="b">
        <f t="shared" si="1"/>
        <v>0</v>
      </c>
    </row>
    <row r="32">
      <c r="A32" t="str">
        <f>'InclExcl SE Problem'!L32</f>
        <v>yes</v>
      </c>
      <c r="B32" t="str">
        <f>'InclExcl SE Problem'!M32</f>
        <v>yes</v>
      </c>
      <c r="L32" t="s">
        <v>20</v>
      </c>
      <c r="M32" t="s">
        <v>20</v>
      </c>
      <c r="N32" t="b">
        <f t="shared" si="1"/>
        <v>1</v>
      </c>
    </row>
    <row r="33">
      <c r="A33" t="str">
        <f>'InclExcl SE Problem'!L33</f>
        <v>no</v>
      </c>
      <c r="B33" t="str">
        <f>'InclExcl SE Problem'!M33</f>
        <v>no</v>
      </c>
      <c r="L33" t="s">
        <v>18</v>
      </c>
      <c r="M33" t="s">
        <v>18</v>
      </c>
      <c r="N33" t="b">
        <f t="shared" si="1"/>
        <v>0</v>
      </c>
    </row>
    <row r="34">
      <c r="A34" t="str">
        <f>'InclExcl SE Problem'!L34</f>
        <v>no</v>
      </c>
      <c r="B34" t="str">
        <f>'InclExcl SE Problem'!M34</f>
        <v>no</v>
      </c>
      <c r="L34" t="s">
        <v>18</v>
      </c>
      <c r="M34" t="s">
        <v>18</v>
      </c>
      <c r="N34" t="b">
        <f t="shared" si="1"/>
        <v>0</v>
      </c>
    </row>
    <row r="35">
      <c r="A35" t="str">
        <f>'InclExcl SE Problem'!L35</f>
        <v>no</v>
      </c>
      <c r="B35" t="str">
        <f>'InclExcl SE Problem'!M35</f>
        <v>no</v>
      </c>
      <c r="L35" t="s">
        <v>18</v>
      </c>
      <c r="M35" t="s">
        <v>18</v>
      </c>
      <c r="N35" t="b">
        <f t="shared" si="1"/>
        <v>0</v>
      </c>
    </row>
    <row r="36">
      <c r="A36" t="str">
        <f>'InclExcl SE Problem'!L36</f>
        <v>no</v>
      </c>
      <c r="B36" t="str">
        <f>'InclExcl SE Problem'!M36</f>
        <v>no</v>
      </c>
      <c r="L36" t="s">
        <v>18</v>
      </c>
      <c r="M36" t="s">
        <v>18</v>
      </c>
      <c r="N36" t="b">
        <f t="shared" si="1"/>
        <v>0</v>
      </c>
    </row>
    <row r="37">
      <c r="A37" t="str">
        <f>'InclExcl SE Problem'!L37</f>
        <v>yes</v>
      </c>
      <c r="B37" t="str">
        <f>'InclExcl SE Problem'!M37</f>
        <v>yes</v>
      </c>
      <c r="L37" t="s">
        <v>20</v>
      </c>
      <c r="M37" t="s">
        <v>20</v>
      </c>
      <c r="N37" t="b">
        <f t="shared" si="1"/>
        <v>1</v>
      </c>
    </row>
    <row r="38">
      <c r="A38" t="str">
        <f>'InclExcl SE Problem'!L38</f>
        <v>no</v>
      </c>
      <c r="B38" t="str">
        <f>'InclExcl SE Problem'!M38</f>
        <v>no</v>
      </c>
      <c r="L38" t="s">
        <v>18</v>
      </c>
      <c r="M38" t="s">
        <v>18</v>
      </c>
      <c r="N38" t="b">
        <f t="shared" si="1"/>
        <v>0</v>
      </c>
    </row>
    <row r="39">
      <c r="A39" t="str">
        <f>'InclExcl SE Problem'!L39</f>
        <v>yes</v>
      </c>
      <c r="B39" t="str">
        <f>'InclExcl SE Problem'!M39</f>
        <v>yes</v>
      </c>
      <c r="L39" t="s">
        <v>20</v>
      </c>
      <c r="M39" t="s">
        <v>20</v>
      </c>
      <c r="N39" t="b">
        <f t="shared" si="1"/>
        <v>1</v>
      </c>
    </row>
    <row r="40">
      <c r="A40" t="str">
        <f>'InclExcl SE Problem'!L40</f>
        <v>no</v>
      </c>
      <c r="B40" t="str">
        <f>'InclExcl SE Problem'!M40</f>
        <v>no</v>
      </c>
      <c r="L40" t="s">
        <v>18</v>
      </c>
      <c r="M40" t="s">
        <v>18</v>
      </c>
      <c r="N40" t="b">
        <f t="shared" si="1"/>
        <v>0</v>
      </c>
    </row>
    <row r="41">
      <c r="A41" t="str">
        <f>'InclExcl SE Problem'!L41</f>
        <v>no</v>
      </c>
      <c r="B41" t="str">
        <f>'InclExcl SE Problem'!M41</f>
        <v>no</v>
      </c>
      <c r="L41" t="s">
        <v>18</v>
      </c>
      <c r="M41" t="s">
        <v>18</v>
      </c>
      <c r="N41" t="b">
        <f t="shared" si="1"/>
        <v>0</v>
      </c>
    </row>
    <row r="42">
      <c r="A42" t="str">
        <f>'InclExcl SE Problem'!L42</f>
        <v>no</v>
      </c>
      <c r="B42" t="str">
        <f>'InclExcl SE Problem'!M42</f>
        <v>no</v>
      </c>
      <c r="L42" t="s">
        <v>18</v>
      </c>
      <c r="M42" t="s">
        <v>18</v>
      </c>
      <c r="N42" t="b">
        <f t="shared" si="1"/>
        <v>0</v>
      </c>
    </row>
    <row r="43">
      <c r="A43" t="str">
        <f>'InclExcl SE Problem'!L43</f>
        <v>no</v>
      </c>
      <c r="B43" t="str">
        <f>'InclExcl SE Problem'!M43</f>
        <v>no</v>
      </c>
      <c r="L43" t="s">
        <v>18</v>
      </c>
      <c r="M43" t="s">
        <v>18</v>
      </c>
      <c r="N43" t="b">
        <f t="shared" si="1"/>
        <v>0</v>
      </c>
    </row>
    <row r="44">
      <c r="A44" t="str">
        <f>'InclExcl SE Problem'!L44</f>
        <v>no</v>
      </c>
      <c r="B44" t="str">
        <f>'InclExcl SE Problem'!M44</f>
        <v>no</v>
      </c>
      <c r="L44" t="s">
        <v>18</v>
      </c>
      <c r="M44" t="s">
        <v>18</v>
      </c>
      <c r="N44" t="b">
        <f t="shared" si="1"/>
        <v>0</v>
      </c>
    </row>
    <row r="45">
      <c r="A45" t="str">
        <f>'InclExcl SE Problem'!L45</f>
        <v>no</v>
      </c>
      <c r="B45" t="str">
        <f>'InclExcl SE Problem'!M45</f>
        <v>no</v>
      </c>
      <c r="L45" t="s">
        <v>18</v>
      </c>
      <c r="M45" t="s">
        <v>18</v>
      </c>
      <c r="N45" t="b">
        <f t="shared" si="1"/>
        <v>0</v>
      </c>
    </row>
    <row r="46">
      <c r="A46" t="str">
        <f>'InclExcl SE Problem'!L46</f>
        <v>no</v>
      </c>
      <c r="B46" t="str">
        <f>'InclExcl SE Problem'!M46</f>
        <v>no</v>
      </c>
      <c r="L46" t="s">
        <v>18</v>
      </c>
      <c r="M46" t="s">
        <v>18</v>
      </c>
      <c r="N46" t="b">
        <f t="shared" si="1"/>
        <v>0</v>
      </c>
    </row>
    <row r="47">
      <c r="A47" t="str">
        <f>'InclExcl SE Problem'!L47</f>
        <v>no</v>
      </c>
      <c r="B47" t="str">
        <f>'InclExcl SE Problem'!M47</f>
        <v>no</v>
      </c>
      <c r="L47" t="s">
        <v>18</v>
      </c>
      <c r="M47" t="s">
        <v>18</v>
      </c>
      <c r="N47" t="b">
        <f t="shared" si="1"/>
        <v>0</v>
      </c>
    </row>
    <row r="48">
      <c r="A48" t="str">
        <f>'InclExcl SE Problem'!L48</f>
        <v>no</v>
      </c>
      <c r="B48" t="str">
        <f>'InclExcl SE Problem'!M48</f>
        <v>no</v>
      </c>
      <c r="L48" t="s">
        <v>18</v>
      </c>
      <c r="M48" t="s">
        <v>18</v>
      </c>
      <c r="N48" t="b">
        <f t="shared" si="1"/>
        <v>0</v>
      </c>
    </row>
    <row r="49">
      <c r="A49" t="str">
        <f>'InclExcl SE Problem'!L49</f>
        <v>no</v>
      </c>
      <c r="B49" t="str">
        <f>'InclExcl SE Problem'!M49</f>
        <v>no</v>
      </c>
      <c r="L49" t="s">
        <v>18</v>
      </c>
      <c r="M49" t="s">
        <v>18</v>
      </c>
      <c r="N49" t="b">
        <f t="shared" si="1"/>
        <v>0</v>
      </c>
    </row>
    <row r="50">
      <c r="A50" t="str">
        <f>'InclExcl SE Problem'!L50</f>
        <v>no</v>
      </c>
      <c r="B50" t="str">
        <f>'InclExcl SE Problem'!M50</f>
        <v>no</v>
      </c>
      <c r="L50" t="s">
        <v>18</v>
      </c>
      <c r="M50" t="s">
        <v>18</v>
      </c>
      <c r="N50" t="b">
        <f t="shared" si="1"/>
        <v>0</v>
      </c>
    </row>
    <row r="51">
      <c r="A51" t="str">
        <f>'InclExcl SE Problem'!L51</f>
        <v>no</v>
      </c>
      <c r="B51" t="str">
        <f>'InclExcl SE Problem'!M51</f>
        <v>no</v>
      </c>
      <c r="L51" t="s">
        <v>18</v>
      </c>
      <c r="M51" t="s">
        <v>18</v>
      </c>
      <c r="N51" t="b">
        <f t="shared" si="1"/>
        <v>0</v>
      </c>
    </row>
    <row r="52">
      <c r="A52" t="str">
        <f>'InclExcl SE Problem'!L52</f>
        <v>no</v>
      </c>
      <c r="B52" t="str">
        <f>'InclExcl SE Problem'!M52</f>
        <v>no</v>
      </c>
      <c r="L52" t="s">
        <v>18</v>
      </c>
      <c r="M52" t="s">
        <v>18</v>
      </c>
      <c r="N52" t="b">
        <f t="shared" si="1"/>
        <v>0</v>
      </c>
    </row>
    <row r="53">
      <c r="A53" t="str">
        <f>'InclExcl SE Problem'!L53</f>
        <v>no</v>
      </c>
      <c r="B53" t="str">
        <f>'InclExcl SE Problem'!M53</f>
        <v>no</v>
      </c>
      <c r="L53" t="s">
        <v>18</v>
      </c>
      <c r="M53" t="s">
        <v>18</v>
      </c>
      <c r="N53" t="b">
        <f t="shared" si="1"/>
        <v>0</v>
      </c>
    </row>
    <row r="54">
      <c r="A54" t="str">
        <f>'InclExcl SE Problem'!L54</f>
        <v>no</v>
      </c>
      <c r="B54" t="str">
        <f>'InclExcl SE Problem'!M54</f>
        <v>no</v>
      </c>
      <c r="L54" t="s">
        <v>18</v>
      </c>
      <c r="M54" t="s">
        <v>18</v>
      </c>
      <c r="N54" t="b">
        <f t="shared" si="1"/>
        <v>0</v>
      </c>
    </row>
    <row r="55">
      <c r="A55" t="str">
        <f>'InclExcl SE Problem'!L55</f>
        <v>yes</v>
      </c>
      <c r="B55" t="str">
        <f>'InclExcl SE Problem'!M55</f>
        <v>yes</v>
      </c>
      <c r="L55" t="s">
        <v>20</v>
      </c>
      <c r="M55" t="s">
        <v>20</v>
      </c>
      <c r="N55" t="b">
        <f t="shared" si="1"/>
        <v>1</v>
      </c>
    </row>
    <row r="56">
      <c r="A56" t="str">
        <f>'InclExcl SE Problem'!L56</f>
        <v>no</v>
      </c>
      <c r="B56" t="str">
        <f>'InclExcl SE Problem'!M56</f>
        <v>no</v>
      </c>
      <c r="L56" t="s">
        <v>18</v>
      </c>
      <c r="M56" t="s">
        <v>18</v>
      </c>
      <c r="N56" t="b">
        <f t="shared" si="1"/>
        <v>0</v>
      </c>
    </row>
    <row r="57">
      <c r="A57" t="str">
        <f>'InclExcl SE Problem'!L57</f>
        <v>yes</v>
      </c>
      <c r="B57" t="str">
        <f>'InclExcl SE Problem'!M57</f>
        <v>yes</v>
      </c>
      <c r="L57" t="s">
        <v>20</v>
      </c>
      <c r="M57" t="s">
        <v>20</v>
      </c>
      <c r="N57" t="b">
        <f t="shared" si="1"/>
        <v>1</v>
      </c>
    </row>
    <row r="58">
      <c r="A58" t="str">
        <f>'InclExcl SE Problem'!L58</f>
        <v>no</v>
      </c>
      <c r="B58" t="str">
        <f>'InclExcl SE Problem'!M58</f>
        <v>no</v>
      </c>
      <c r="L58" t="s">
        <v>18</v>
      </c>
      <c r="M58" t="s">
        <v>18</v>
      </c>
      <c r="N58" t="b">
        <f t="shared" si="1"/>
        <v>0</v>
      </c>
    </row>
    <row r="59">
      <c r="A59" t="str">
        <f>'InclExcl SE Problem'!L59</f>
        <v>no</v>
      </c>
      <c r="B59" t="str">
        <f>'InclExcl SE Problem'!M59</f>
        <v>no</v>
      </c>
      <c r="L59" t="s">
        <v>18</v>
      </c>
      <c r="M59" t="s">
        <v>18</v>
      </c>
      <c r="N59" t="b">
        <f t="shared" si="1"/>
        <v>0</v>
      </c>
    </row>
    <row r="60">
      <c r="A60" t="str">
        <f>'InclExcl SE Problem'!L60</f>
        <v>no</v>
      </c>
      <c r="B60" t="str">
        <f>'InclExcl SE Problem'!M60</f>
        <v>no</v>
      </c>
      <c r="L60" t="s">
        <v>18</v>
      </c>
      <c r="M60" t="s">
        <v>18</v>
      </c>
      <c r="N60" t="b">
        <f t="shared" si="1"/>
        <v>0</v>
      </c>
    </row>
    <row r="61">
      <c r="A61" t="str">
        <f>'InclExcl SE Problem'!L61</f>
        <v>no</v>
      </c>
      <c r="B61" t="str">
        <f>'InclExcl SE Problem'!M61</f>
        <v>no</v>
      </c>
      <c r="L61" t="s">
        <v>18</v>
      </c>
      <c r="M61" t="s">
        <v>18</v>
      </c>
      <c r="N61" t="b">
        <f t="shared" si="1"/>
        <v>0</v>
      </c>
    </row>
    <row r="62">
      <c r="A62" t="str">
        <f>'InclExcl SE Problem'!L62</f>
        <v>no</v>
      </c>
      <c r="B62" t="str">
        <f>'InclExcl SE Problem'!M62</f>
        <v>no</v>
      </c>
      <c r="L62" t="s">
        <v>18</v>
      </c>
      <c r="M62" t="s">
        <v>18</v>
      </c>
      <c r="N62" t="b">
        <f t="shared" si="1"/>
        <v>0</v>
      </c>
    </row>
    <row r="63">
      <c r="A63" t="str">
        <f>'InclExcl SE Problem'!L63</f>
        <v>no</v>
      </c>
      <c r="B63" t="str">
        <f>'InclExcl SE Problem'!M63</f>
        <v>no</v>
      </c>
      <c r="L63" t="s">
        <v>18</v>
      </c>
      <c r="M63" t="s">
        <v>18</v>
      </c>
      <c r="N63" t="b">
        <f t="shared" si="1"/>
        <v>0</v>
      </c>
    </row>
    <row r="64">
      <c r="A64" t="str">
        <f>'InclExcl SE Problem'!L64</f>
        <v>no</v>
      </c>
      <c r="B64" t="str">
        <f>'InclExcl SE Problem'!M64</f>
        <v>no</v>
      </c>
      <c r="L64" t="s">
        <v>18</v>
      </c>
      <c r="M64" t="s">
        <v>18</v>
      </c>
      <c r="N64" t="b">
        <f t="shared" si="1"/>
        <v>0</v>
      </c>
    </row>
    <row r="65">
      <c r="A65" t="str">
        <f>'InclExcl SE Problem'!L65</f>
        <v>no</v>
      </c>
      <c r="B65" t="str">
        <f>'InclExcl SE Problem'!M65</f>
        <v>no</v>
      </c>
      <c r="L65" t="s">
        <v>18</v>
      </c>
      <c r="M65" t="s">
        <v>18</v>
      </c>
      <c r="N65" t="b">
        <f t="shared" si="1"/>
        <v>0</v>
      </c>
    </row>
    <row r="66">
      <c r="A66" t="str">
        <f>'InclExcl SE Problem'!L66</f>
        <v>no</v>
      </c>
      <c r="B66" t="str">
        <f>'InclExcl SE Problem'!M66</f>
        <v>no</v>
      </c>
      <c r="L66" t="s">
        <v>18</v>
      </c>
      <c r="M66" t="s">
        <v>18</v>
      </c>
      <c r="N66" t="b">
        <f t="shared" si="1"/>
        <v>0</v>
      </c>
    </row>
    <row r="67">
      <c r="A67" t="str">
        <f>'InclExcl SE Problem'!L67</f>
        <v>no</v>
      </c>
      <c r="B67" t="str">
        <f>'InclExcl SE Problem'!M67</f>
        <v>no</v>
      </c>
      <c r="L67" t="s">
        <v>18</v>
      </c>
      <c r="M67" t="s">
        <v>18</v>
      </c>
      <c r="N67" t="b">
        <f t="shared" si="1"/>
        <v>0</v>
      </c>
    </row>
    <row r="68">
      <c r="A68" t="str">
        <f>'InclExcl SE Problem'!L68</f>
        <v>no</v>
      </c>
      <c r="B68" t="str">
        <f>'InclExcl SE Problem'!M68</f>
        <v>no</v>
      </c>
      <c r="L68" t="s">
        <v>18</v>
      </c>
      <c r="M68" t="s">
        <v>18</v>
      </c>
      <c r="N68" t="b">
        <f t="shared" si="1"/>
        <v>0</v>
      </c>
    </row>
    <row r="69">
      <c r="A69" t="str">
        <f>'InclExcl SE Problem'!L69</f>
        <v>no</v>
      </c>
      <c r="B69" t="str">
        <f>'InclExcl SE Problem'!M69</f>
        <v>no</v>
      </c>
      <c r="L69" t="s">
        <v>18</v>
      </c>
      <c r="M69" t="s">
        <v>18</v>
      </c>
      <c r="N69" t="b">
        <f t="shared" si="1"/>
        <v>0</v>
      </c>
    </row>
    <row r="70">
      <c r="A70" t="str">
        <f>'InclExcl SE Problem'!L70</f>
        <v>yes</v>
      </c>
      <c r="B70" t="str">
        <f>'InclExcl SE Problem'!M70</f>
        <v>yes</v>
      </c>
      <c r="L70" t="s">
        <v>20</v>
      </c>
      <c r="M70" t="s">
        <v>20</v>
      </c>
      <c r="N70" t="b">
        <f t="shared" si="1"/>
        <v>1</v>
      </c>
    </row>
    <row r="71">
      <c r="A71" t="str">
        <f>'InclExcl SE Problem'!L71</f>
        <v>no</v>
      </c>
      <c r="B71" t="str">
        <f>'InclExcl SE Problem'!M71</f>
        <v>no</v>
      </c>
      <c r="L71" t="s">
        <v>18</v>
      </c>
      <c r="M71" t="s">
        <v>18</v>
      </c>
      <c r="N71" t="b">
        <f t="shared" si="1"/>
        <v>0</v>
      </c>
    </row>
    <row r="72">
      <c r="A72" t="str">
        <f>'InclExcl SE Problem'!L72</f>
        <v>no</v>
      </c>
      <c r="B72" t="str">
        <f>'InclExcl SE Problem'!M72</f>
        <v>no</v>
      </c>
      <c r="L72" t="s">
        <v>18</v>
      </c>
      <c r="M72" t="s">
        <v>18</v>
      </c>
      <c r="N72" t="b">
        <f t="shared" si="1"/>
        <v>0</v>
      </c>
    </row>
    <row r="73">
      <c r="A73" t="str">
        <f>'InclExcl SE Problem'!L73</f>
        <v>no</v>
      </c>
      <c r="B73" t="str">
        <f>'InclExcl SE Problem'!M73</f>
        <v>no</v>
      </c>
      <c r="L73" t="s">
        <v>18</v>
      </c>
      <c r="M73" t="s">
        <v>18</v>
      </c>
      <c r="N73" t="b">
        <f t="shared" si="1"/>
        <v>0</v>
      </c>
    </row>
    <row r="74">
      <c r="A74" t="str">
        <f>'InclExcl SE Problem'!L74</f>
        <v>no</v>
      </c>
      <c r="B74" t="str">
        <f>'InclExcl SE Problem'!M74</f>
        <v>no</v>
      </c>
      <c r="L74" t="s">
        <v>18</v>
      </c>
      <c r="M74" t="s">
        <v>18</v>
      </c>
      <c r="N74" t="b">
        <f t="shared" si="1"/>
        <v>0</v>
      </c>
    </row>
    <row r="75">
      <c r="A75" t="str">
        <f>'InclExcl SE Problem'!L75</f>
        <v>no</v>
      </c>
      <c r="B75" t="str">
        <f>'InclExcl SE Problem'!M75</f>
        <v>no</v>
      </c>
      <c r="L75" t="s">
        <v>18</v>
      </c>
      <c r="M75" t="s">
        <v>18</v>
      </c>
      <c r="N75" t="b">
        <f t="shared" si="1"/>
        <v>0</v>
      </c>
    </row>
    <row r="76">
      <c r="A76" t="str">
        <f>'InclExcl SE Problem'!L76</f>
        <v>yes</v>
      </c>
      <c r="B76" t="str">
        <f>'InclExcl SE Problem'!M76</f>
        <v>yes</v>
      </c>
      <c r="L76" t="s">
        <v>20</v>
      </c>
      <c r="M76" t="s">
        <v>20</v>
      </c>
      <c r="N76" t="b">
        <f t="shared" si="1"/>
        <v>1</v>
      </c>
    </row>
    <row r="77">
      <c r="A77" t="str">
        <f>'InclExcl SE Problem'!L77</f>
        <v>no</v>
      </c>
      <c r="B77" t="str">
        <f>'InclExcl SE Problem'!M77</f>
        <v>no</v>
      </c>
      <c r="L77" t="s">
        <v>18</v>
      </c>
      <c r="M77" t="s">
        <v>18</v>
      </c>
      <c r="N77" t="b">
        <f t="shared" si="1"/>
        <v>0</v>
      </c>
    </row>
    <row r="78">
      <c r="A78" t="str">
        <f>'InclExcl SE Problem'!L78</f>
        <v>no</v>
      </c>
      <c r="B78" t="str">
        <f>'InclExcl SE Problem'!M78</f>
        <v>no</v>
      </c>
      <c r="L78" t="s">
        <v>18</v>
      </c>
      <c r="M78" t="s">
        <v>18</v>
      </c>
      <c r="N78" t="b">
        <f t="shared" si="1"/>
        <v>0</v>
      </c>
    </row>
    <row r="79">
      <c r="A79" t="str">
        <f>'InclExcl SE Problem'!L79</f>
        <v>no</v>
      </c>
      <c r="B79" t="str">
        <f>'InclExcl SE Problem'!M79</f>
        <v>no</v>
      </c>
      <c r="L79" t="s">
        <v>18</v>
      </c>
      <c r="M79" t="s">
        <v>18</v>
      </c>
      <c r="N79" t="b">
        <f t="shared" si="1"/>
        <v>0</v>
      </c>
    </row>
    <row r="80">
      <c r="A80" t="str">
        <f>'InclExcl SE Problem'!L80</f>
        <v>no</v>
      </c>
      <c r="B80" t="str">
        <f>'InclExcl SE Problem'!M80</f>
        <v>no</v>
      </c>
      <c r="L80" t="s">
        <v>18</v>
      </c>
      <c r="M80" t="s">
        <v>18</v>
      </c>
      <c r="N80" t="b">
        <f t="shared" si="1"/>
        <v>0</v>
      </c>
    </row>
    <row r="81">
      <c r="A81" t="str">
        <f>'InclExcl SE Problem'!L81</f>
        <v>no</v>
      </c>
      <c r="B81" t="str">
        <f>'InclExcl SE Problem'!M81</f>
        <v>no</v>
      </c>
      <c r="L81" t="s">
        <v>18</v>
      </c>
      <c r="M81" t="s">
        <v>18</v>
      </c>
      <c r="N81" t="b">
        <f t="shared" si="1"/>
        <v>0</v>
      </c>
    </row>
    <row r="82">
      <c r="A82" t="str">
        <f>'InclExcl SE Problem'!L82</f>
        <v>no</v>
      </c>
      <c r="B82" t="str">
        <f>'InclExcl SE Problem'!M82</f>
        <v>no</v>
      </c>
      <c r="L82" t="s">
        <v>18</v>
      </c>
      <c r="M82" t="s">
        <v>18</v>
      </c>
      <c r="N82" t="b">
        <f t="shared" si="1"/>
        <v>0</v>
      </c>
    </row>
    <row r="83">
      <c r="A83" t="str">
        <f>'InclExcl SE Problem'!L83</f>
        <v>no</v>
      </c>
      <c r="B83" t="str">
        <f>'InclExcl SE Problem'!M83</f>
        <v>no</v>
      </c>
      <c r="L83" t="s">
        <v>18</v>
      </c>
      <c r="M83" t="s">
        <v>18</v>
      </c>
      <c r="N83" t="b">
        <f t="shared" si="1"/>
        <v>0</v>
      </c>
    </row>
    <row r="84">
      <c r="A84" t="str">
        <f>'InclExcl SE Problem'!L84</f>
        <v>no</v>
      </c>
      <c r="B84" t="str">
        <f>'InclExcl SE Problem'!M84</f>
        <v>no</v>
      </c>
      <c r="L84" t="s">
        <v>18</v>
      </c>
      <c r="M84" t="s">
        <v>18</v>
      </c>
      <c r="N84" t="b">
        <f t="shared" si="1"/>
        <v>0</v>
      </c>
    </row>
    <row r="85">
      <c r="A85" t="str">
        <f>'InclExcl SE Problem'!L85</f>
        <v>no</v>
      </c>
      <c r="B85" t="str">
        <f>'InclExcl SE Problem'!M85</f>
        <v>no</v>
      </c>
      <c r="L85" t="s">
        <v>18</v>
      </c>
      <c r="M85" t="s">
        <v>18</v>
      </c>
      <c r="N85" t="b">
        <f t="shared" si="1"/>
        <v>0</v>
      </c>
    </row>
    <row r="86">
      <c r="A86" t="str">
        <f>'InclExcl SE Problem'!L86</f>
        <v>no</v>
      </c>
      <c r="B86" t="str">
        <f>'InclExcl SE Problem'!M86</f>
        <v>no</v>
      </c>
      <c r="L86" t="s">
        <v>18</v>
      </c>
      <c r="M86" t="s">
        <v>18</v>
      </c>
      <c r="N86" t="b">
        <f t="shared" si="1"/>
        <v>0</v>
      </c>
    </row>
    <row r="87">
      <c r="A87" t="str">
        <f>'InclExcl SE Problem'!L87</f>
        <v>yes</v>
      </c>
      <c r="B87" t="str">
        <f>'InclExcl SE Problem'!M87</f>
        <v>yes</v>
      </c>
      <c r="L87" t="s">
        <v>20</v>
      </c>
      <c r="M87" t="s">
        <v>20</v>
      </c>
      <c r="N87" t="b">
        <f t="shared" si="1"/>
        <v>1</v>
      </c>
    </row>
    <row r="88">
      <c r="A88" t="str">
        <f>'InclExcl SE Problem'!L88</f>
        <v>yes</v>
      </c>
      <c r="B88" t="str">
        <f>'InclExcl SE Problem'!M88</f>
        <v>yes</v>
      </c>
      <c r="L88" t="s">
        <v>20</v>
      </c>
      <c r="M88" t="s">
        <v>20</v>
      </c>
      <c r="N88" t="b">
        <f t="shared" si="1"/>
        <v>1</v>
      </c>
    </row>
    <row r="89">
      <c r="A89" t="str">
        <f>'InclExcl SE Problem'!L89</f>
        <v>no</v>
      </c>
      <c r="B89" t="str">
        <f>'InclExcl SE Problem'!M89</f>
        <v>no</v>
      </c>
      <c r="L89" t="s">
        <v>18</v>
      </c>
      <c r="M89" t="s">
        <v>18</v>
      </c>
      <c r="N89" t="b">
        <f t="shared" si="1"/>
        <v>0</v>
      </c>
    </row>
    <row r="90">
      <c r="A90" t="str">
        <f>'InclExcl SE Problem'!L90</f>
        <v>no</v>
      </c>
      <c r="B90" t="str">
        <f>'InclExcl SE Problem'!M90</f>
        <v>no</v>
      </c>
      <c r="L90" t="s">
        <v>18</v>
      </c>
      <c r="M90" t="s">
        <v>18</v>
      </c>
      <c r="N90" t="b">
        <f t="shared" si="1"/>
        <v>0</v>
      </c>
    </row>
    <row r="91">
      <c r="A91" t="str">
        <f>'InclExcl SE Problem'!L91</f>
        <v>no</v>
      </c>
      <c r="B91" t="str">
        <f>'InclExcl SE Problem'!M91</f>
        <v>no</v>
      </c>
      <c r="L91" t="s">
        <v>18</v>
      </c>
      <c r="M91" t="s">
        <v>18</v>
      </c>
      <c r="N91" t="b">
        <f t="shared" si="1"/>
        <v>0</v>
      </c>
    </row>
    <row r="92">
      <c r="A92" t="str">
        <f>'InclExcl SE Problem'!L92</f>
        <v>no</v>
      </c>
      <c r="B92" t="str">
        <f>'InclExcl SE Problem'!M92</f>
        <v>no</v>
      </c>
      <c r="L92" t="s">
        <v>18</v>
      </c>
      <c r="M92" t="s">
        <v>18</v>
      </c>
      <c r="N92" t="b">
        <f t="shared" si="1"/>
        <v>0</v>
      </c>
    </row>
    <row r="93">
      <c r="A93" t="str">
        <f>'InclExcl SE Problem'!L93</f>
        <v>no</v>
      </c>
      <c r="B93" t="str">
        <f>'InclExcl SE Problem'!M93</f>
        <v>no</v>
      </c>
      <c r="L93" t="s">
        <v>18</v>
      </c>
      <c r="M93" t="s">
        <v>18</v>
      </c>
      <c r="N93" t="b">
        <f t="shared" si="1"/>
        <v>0</v>
      </c>
    </row>
    <row r="94">
      <c r="A94" t="str">
        <f>'InclExcl SE Problem'!L94</f>
        <v>no</v>
      </c>
      <c r="B94" t="str">
        <f>'InclExcl SE Problem'!M94</f>
        <v>no</v>
      </c>
      <c r="L94" t="s">
        <v>18</v>
      </c>
      <c r="M94" t="s">
        <v>18</v>
      </c>
      <c r="N94" t="b">
        <f t="shared" si="1"/>
        <v>0</v>
      </c>
    </row>
    <row r="95">
      <c r="A95" t="str">
        <f>'InclExcl SE Problem'!L95</f>
        <v>yes</v>
      </c>
      <c r="B95" t="str">
        <f>'InclExcl SE Problem'!M95</f>
        <v>yes</v>
      </c>
      <c r="L95" t="s">
        <v>20</v>
      </c>
      <c r="M95" t="s">
        <v>20</v>
      </c>
      <c r="N95" t="b">
        <f t="shared" si="1"/>
        <v>1</v>
      </c>
    </row>
    <row r="96">
      <c r="A96" t="str">
        <f>'InclExcl SE Problem'!L96</f>
        <v>no</v>
      </c>
      <c r="B96" t="str">
        <f>'InclExcl SE Problem'!M96</f>
        <v>no</v>
      </c>
      <c r="L96" t="s">
        <v>18</v>
      </c>
      <c r="M96" t="s">
        <v>18</v>
      </c>
      <c r="N96" t="b">
        <f t="shared" si="1"/>
        <v>0</v>
      </c>
    </row>
    <row r="97">
      <c r="A97" t="str">
        <f>'InclExcl SE Problem'!L97</f>
        <v>no</v>
      </c>
      <c r="B97" t="str">
        <f>'InclExcl SE Problem'!M97</f>
        <v>no</v>
      </c>
      <c r="L97" t="s">
        <v>18</v>
      </c>
      <c r="M97" t="s">
        <v>18</v>
      </c>
      <c r="N97" t="b">
        <f t="shared" si="1"/>
        <v>0</v>
      </c>
    </row>
    <row r="98">
      <c r="A98" t="str">
        <f>'InclExcl SE Problem'!L98</f>
        <v>no</v>
      </c>
      <c r="B98" t="str">
        <f>'InclExcl SE Problem'!M98</f>
        <v>no</v>
      </c>
      <c r="L98" t="s">
        <v>18</v>
      </c>
      <c r="M98" t="s">
        <v>18</v>
      </c>
      <c r="N98" t="b">
        <f t="shared" si="1"/>
        <v>0</v>
      </c>
    </row>
    <row r="99">
      <c r="A99" t="str">
        <f>'InclExcl SE Problem'!L99</f>
        <v>yes</v>
      </c>
      <c r="B99" t="str">
        <f>'InclExcl SE Problem'!M99</f>
        <v>yes</v>
      </c>
      <c r="L99" t="s">
        <v>20</v>
      </c>
      <c r="M99" t="s">
        <v>20</v>
      </c>
      <c r="N99" t="b">
        <f t="shared" si="1"/>
        <v>1</v>
      </c>
    </row>
    <row r="100">
      <c r="A100" t="str">
        <f>'InclExcl SE Problem'!L100</f>
        <v>yes</v>
      </c>
      <c r="B100" t="str">
        <f>'InclExcl SE Problem'!M100</f>
        <v>yes</v>
      </c>
      <c r="L100" t="s">
        <v>20</v>
      </c>
      <c r="M100" t="s">
        <v>20</v>
      </c>
      <c r="N100" t="b">
        <f t="shared" si="1"/>
        <v>1</v>
      </c>
    </row>
    <row r="101">
      <c r="A101" t="str">
        <f>'InclExcl SE Problem'!L101</f>
        <v>yes</v>
      </c>
      <c r="B101" t="str">
        <f>'InclExcl SE Problem'!M101</f>
        <v>yes</v>
      </c>
      <c r="L101" t="s">
        <v>20</v>
      </c>
      <c r="M101" t="s">
        <v>20</v>
      </c>
      <c r="N101" t="b">
        <f t="shared" si="1"/>
        <v>1</v>
      </c>
    </row>
    <row r="102">
      <c r="A102" t="str">
        <f>'InclExcl SE Problem'!L102</f>
        <v>no</v>
      </c>
      <c r="B102" t="str">
        <f>'InclExcl SE Problem'!M102</f>
        <v>no</v>
      </c>
      <c r="L102" t="s">
        <v>18</v>
      </c>
      <c r="M102" t="s">
        <v>18</v>
      </c>
      <c r="N102" t="b">
        <f t="shared" si="1"/>
        <v>0</v>
      </c>
    </row>
    <row r="103">
      <c r="A103" t="str">
        <f>'InclExcl SE Problem'!L103</f>
        <v>yes</v>
      </c>
      <c r="B103" t="str">
        <f>'InclExcl SE Problem'!M103</f>
        <v>yes</v>
      </c>
      <c r="L103" t="s">
        <v>20</v>
      </c>
      <c r="M103" t="s">
        <v>20</v>
      </c>
      <c r="N103" t="b">
        <f t="shared" si="1"/>
        <v>1</v>
      </c>
    </row>
    <row r="104">
      <c r="A104" t="str">
        <f>'InclExcl SE Problem'!L104</f>
        <v>no</v>
      </c>
      <c r="B104" t="str">
        <f>'InclExcl SE Problem'!M104</f>
        <v>no</v>
      </c>
      <c r="L104" t="s">
        <v>18</v>
      </c>
      <c r="M104" t="s">
        <v>18</v>
      </c>
      <c r="N104" t="b">
        <f t="shared" si="1"/>
        <v>0</v>
      </c>
    </row>
    <row r="105">
      <c r="A105" t="str">
        <f>'InclExcl SE Problem'!L105</f>
        <v>no</v>
      </c>
      <c r="B105" t="str">
        <f>'InclExcl SE Problem'!M105</f>
        <v>no</v>
      </c>
      <c r="L105" t="s">
        <v>18</v>
      </c>
      <c r="M105" t="s">
        <v>18</v>
      </c>
      <c r="N105" t="b">
        <f t="shared" si="1"/>
        <v>0</v>
      </c>
    </row>
    <row r="106">
      <c r="A106" t="str">
        <f>'InclExcl SE Problem'!L106</f>
        <v>no</v>
      </c>
      <c r="B106" t="str">
        <f>'InclExcl SE Problem'!M106</f>
        <v>no</v>
      </c>
      <c r="L106" t="s">
        <v>18</v>
      </c>
      <c r="M106" t="s">
        <v>18</v>
      </c>
      <c r="N106" t="b">
        <f t="shared" si="1"/>
        <v>0</v>
      </c>
    </row>
    <row r="107">
      <c r="A107" t="str">
        <f>'InclExcl SE Problem'!L107</f>
        <v>no</v>
      </c>
      <c r="B107" t="str">
        <f>'InclExcl SE Problem'!M107</f>
        <v>no</v>
      </c>
      <c r="L107" t="s">
        <v>18</v>
      </c>
      <c r="M107" t="s">
        <v>18</v>
      </c>
      <c r="N107" t="b">
        <f t="shared" si="1"/>
        <v>0</v>
      </c>
    </row>
    <row r="108">
      <c r="A108" t="str">
        <f>'InclExcl SE Problem'!L108</f>
        <v>no</v>
      </c>
      <c r="B108" t="str">
        <f>'InclExcl SE Problem'!M108</f>
        <v>no</v>
      </c>
      <c r="L108" t="s">
        <v>18</v>
      </c>
      <c r="M108" t="s">
        <v>18</v>
      </c>
      <c r="N108" t="b">
        <f t="shared" si="1"/>
        <v>0</v>
      </c>
    </row>
    <row r="109">
      <c r="A109" t="str">
        <f>'InclExcl SE Problem'!L109</f>
        <v>no</v>
      </c>
      <c r="B109" t="str">
        <f>'InclExcl SE Problem'!M109</f>
        <v>no</v>
      </c>
      <c r="L109" t="s">
        <v>18</v>
      </c>
      <c r="M109" t="s">
        <v>18</v>
      </c>
      <c r="N109" t="b">
        <f t="shared" si="1"/>
        <v>0</v>
      </c>
    </row>
    <row r="110">
      <c r="A110" t="str">
        <f>'InclExcl SE Problem'!L110</f>
        <v>no</v>
      </c>
      <c r="B110" t="str">
        <f>'InclExcl SE Problem'!M110</f>
        <v>no</v>
      </c>
      <c r="L110" t="s">
        <v>18</v>
      </c>
      <c r="M110" t="s">
        <v>18</v>
      </c>
      <c r="N110" t="b">
        <f t="shared" si="1"/>
        <v>0</v>
      </c>
    </row>
    <row r="111">
      <c r="A111" t="str">
        <f>'InclExcl SE Problem'!L111</f>
        <v>no</v>
      </c>
      <c r="B111" t="str">
        <f>'InclExcl SE Problem'!M111</f>
        <v>no</v>
      </c>
      <c r="L111" t="s">
        <v>18</v>
      </c>
      <c r="M111" t="s">
        <v>18</v>
      </c>
      <c r="N111" t="b">
        <f t="shared" si="1"/>
        <v>0</v>
      </c>
    </row>
    <row r="112">
      <c r="A112" t="str">
        <f>'InclExcl SE Problem'!L112</f>
        <v>no</v>
      </c>
      <c r="B112" t="str">
        <f>'InclExcl SE Problem'!M112</f>
        <v>no</v>
      </c>
      <c r="L112" t="s">
        <v>18</v>
      </c>
      <c r="M112" t="s">
        <v>18</v>
      </c>
      <c r="N112" t="b">
        <f t="shared" si="1"/>
        <v>0</v>
      </c>
    </row>
    <row r="113">
      <c r="A113" t="str">
        <f>'InclExcl SE Problem'!L113</f>
        <v>no</v>
      </c>
      <c r="B113" t="str">
        <f>'InclExcl SE Problem'!M113</f>
        <v>no</v>
      </c>
      <c r="L113" t="s">
        <v>18</v>
      </c>
      <c r="M113" t="s">
        <v>18</v>
      </c>
      <c r="N113" t="b">
        <f t="shared" si="1"/>
        <v>0</v>
      </c>
    </row>
    <row r="114">
      <c r="A114" t="str">
        <f>'InclExcl SE Problem'!L114</f>
        <v>no</v>
      </c>
      <c r="B114" t="str">
        <f>'InclExcl SE Problem'!M114</f>
        <v>no</v>
      </c>
      <c r="L114" t="s">
        <v>18</v>
      </c>
      <c r="M114" t="s">
        <v>18</v>
      </c>
      <c r="N114" t="b">
        <f t="shared" si="1"/>
        <v>0</v>
      </c>
    </row>
    <row r="115">
      <c r="A115" t="str">
        <f>'InclExcl SE Problem'!L115</f>
        <v>no</v>
      </c>
      <c r="B115" t="str">
        <f>'InclExcl SE Problem'!M115</f>
        <v>no</v>
      </c>
      <c r="L115" t="s">
        <v>18</v>
      </c>
      <c r="M115" t="s">
        <v>18</v>
      </c>
      <c r="N115" t="b">
        <f t="shared" si="1"/>
        <v>0</v>
      </c>
    </row>
    <row r="116">
      <c r="A116" t="str">
        <f>'InclExcl SE Problem'!L116</f>
        <v>no</v>
      </c>
      <c r="B116" t="str">
        <f>'InclExcl SE Problem'!M116</f>
        <v>no</v>
      </c>
      <c r="L116" t="s">
        <v>18</v>
      </c>
      <c r="M116" t="s">
        <v>18</v>
      </c>
      <c r="N116" t="b">
        <f t="shared" si="1"/>
        <v>0</v>
      </c>
    </row>
    <row r="117">
      <c r="A117" t="str">
        <f>'InclExcl SE Problem'!L117</f>
        <v>no</v>
      </c>
      <c r="B117" t="str">
        <f>'InclExcl SE Problem'!M117</f>
        <v>no</v>
      </c>
      <c r="L117" t="s">
        <v>18</v>
      </c>
      <c r="M117" t="s">
        <v>18</v>
      </c>
      <c r="N117" t="b">
        <f t="shared" si="1"/>
        <v>0</v>
      </c>
    </row>
    <row r="118">
      <c r="A118" t="str">
        <f>'InclExcl SE Problem'!L118</f>
        <v>no</v>
      </c>
      <c r="B118" t="str">
        <f>'InclExcl SE Problem'!M118</f>
        <v>no</v>
      </c>
      <c r="L118" t="s">
        <v>18</v>
      </c>
      <c r="M118" t="s">
        <v>18</v>
      </c>
      <c r="N118" t="b">
        <f t="shared" si="1"/>
        <v>0</v>
      </c>
    </row>
    <row r="119">
      <c r="A119" t="str">
        <f>'InclExcl SE Problem'!L119</f>
        <v>no</v>
      </c>
      <c r="B119" t="str">
        <f>'InclExcl SE Problem'!M119</f>
        <v>no</v>
      </c>
      <c r="L119" t="s">
        <v>18</v>
      </c>
      <c r="M119" t="s">
        <v>18</v>
      </c>
      <c r="N119" t="b">
        <f t="shared" si="1"/>
        <v>0</v>
      </c>
    </row>
    <row r="120">
      <c r="A120" t="str">
        <f>'InclExcl SE Problem'!L120</f>
        <v>no</v>
      </c>
      <c r="B120" t="str">
        <f>'InclExcl SE Problem'!M120</f>
        <v>no</v>
      </c>
      <c r="L120" t="s">
        <v>18</v>
      </c>
      <c r="M120" t="s">
        <v>18</v>
      </c>
      <c r="N120" t="b">
        <f t="shared" si="1"/>
        <v>0</v>
      </c>
    </row>
    <row r="121">
      <c r="A121" t="str">
        <f>'InclExcl SE Problem'!L121</f>
        <v>no</v>
      </c>
      <c r="B121" t="str">
        <f>'InclExcl SE Problem'!M121</f>
        <v>no</v>
      </c>
      <c r="L121" t="s">
        <v>18</v>
      </c>
      <c r="M121" t="s">
        <v>18</v>
      </c>
      <c r="N121" t="b">
        <f t="shared" si="1"/>
        <v>0</v>
      </c>
    </row>
    <row r="122">
      <c r="A122" t="str">
        <f>'InclExcl SE Problem'!L122</f>
        <v>no</v>
      </c>
      <c r="B122" t="str">
        <f>'InclExcl SE Problem'!M122</f>
        <v>no</v>
      </c>
      <c r="L122" t="s">
        <v>18</v>
      </c>
      <c r="M122" t="s">
        <v>18</v>
      </c>
      <c r="N122" t="b">
        <f t="shared" si="1"/>
        <v>0</v>
      </c>
    </row>
    <row r="123">
      <c r="A123" t="str">
        <f>'InclExcl SE Problem'!L123</f>
        <v>no</v>
      </c>
      <c r="B123" t="str">
        <f>'InclExcl SE Problem'!M123</f>
        <v>no</v>
      </c>
      <c r="L123" t="s">
        <v>18</v>
      </c>
      <c r="M123" t="s">
        <v>18</v>
      </c>
      <c r="N123" t="b">
        <f t="shared" si="1"/>
        <v>0</v>
      </c>
    </row>
    <row r="124">
      <c r="A124" t="str">
        <f>'InclExcl SE Problem'!L124</f>
        <v>no</v>
      </c>
      <c r="B124" t="str">
        <f>'InclExcl SE Problem'!M124</f>
        <v>no</v>
      </c>
      <c r="L124" t="s">
        <v>18</v>
      </c>
      <c r="M124" t="s">
        <v>18</v>
      </c>
      <c r="N124" t="b">
        <f t="shared" si="1"/>
        <v>0</v>
      </c>
    </row>
    <row r="125">
      <c r="A125" t="str">
        <f>'InclExcl SE Problem'!L125</f>
        <v>yes</v>
      </c>
      <c r="B125" t="str">
        <f>'InclExcl SE Problem'!M125</f>
        <v>no</v>
      </c>
      <c r="L125" t="s">
        <v>20</v>
      </c>
      <c r="M125" t="s">
        <v>18</v>
      </c>
      <c r="N125" t="b">
        <f t="shared" si="1"/>
        <v>1</v>
      </c>
    </row>
    <row r="126">
      <c r="A126" t="str">
        <f>'InclExcl SE Problem'!L126</f>
        <v>no</v>
      </c>
      <c r="B126" t="str">
        <f>'InclExcl SE Problem'!M126</f>
        <v>no</v>
      </c>
      <c r="L126" t="s">
        <v>18</v>
      </c>
      <c r="M126" t="s">
        <v>18</v>
      </c>
      <c r="N126" t="b">
        <f t="shared" si="1"/>
        <v>0</v>
      </c>
    </row>
    <row r="127">
      <c r="A127" t="str">
        <f>'InclExcl SE Problem'!L127</f>
        <v>yes</v>
      </c>
      <c r="B127" t="str">
        <f>'InclExcl SE Problem'!M127</f>
        <v>yes</v>
      </c>
      <c r="L127" t="s">
        <v>20</v>
      </c>
      <c r="M127" t="s">
        <v>20</v>
      </c>
      <c r="N127" t="b">
        <f t="shared" si="1"/>
        <v>1</v>
      </c>
    </row>
    <row r="128">
      <c r="A128" t="str">
        <f>'InclExcl SE Problem'!L128</f>
        <v>no</v>
      </c>
      <c r="B128" t="str">
        <f>'InclExcl SE Problem'!M128</f>
        <v>no</v>
      </c>
      <c r="L128" t="s">
        <v>18</v>
      </c>
      <c r="M128" t="s">
        <v>18</v>
      </c>
      <c r="N128" t="b">
        <f t="shared" si="1"/>
        <v>0</v>
      </c>
    </row>
    <row r="129">
      <c r="A129" t="str">
        <f>'InclExcl SE Problem'!L129</f>
        <v>no</v>
      </c>
      <c r="B129" t="str">
        <f>'InclExcl SE Problem'!M129</f>
        <v>no</v>
      </c>
      <c r="L129" t="s">
        <v>18</v>
      </c>
      <c r="M129" t="s">
        <v>18</v>
      </c>
      <c r="N129" t="b">
        <f t="shared" si="1"/>
        <v>0</v>
      </c>
    </row>
    <row r="130">
      <c r="A130" t="str">
        <f>'InclExcl SE Problem'!L130</f>
        <v>no</v>
      </c>
      <c r="B130" t="str">
        <f>'InclExcl SE Problem'!M130</f>
        <v>no</v>
      </c>
      <c r="L130" t="s">
        <v>18</v>
      </c>
      <c r="M130" t="s">
        <v>18</v>
      </c>
      <c r="N130" t="b">
        <f t="shared" si="1"/>
        <v>0</v>
      </c>
    </row>
    <row r="131">
      <c r="A131" t="str">
        <f>'InclExcl SE Problem'!L131</f>
        <v>no</v>
      </c>
      <c r="B131" t="str">
        <f>'InclExcl SE Problem'!M131</f>
        <v>no</v>
      </c>
      <c r="L131" t="s">
        <v>18</v>
      </c>
      <c r="M131" t="s">
        <v>18</v>
      </c>
      <c r="N131" t="b">
        <f t="shared" si="1"/>
        <v>0</v>
      </c>
    </row>
    <row r="132">
      <c r="A132" t="str">
        <f>'InclExcl SE Problem'!L132</f>
        <v>no</v>
      </c>
      <c r="B132" t="str">
        <f>'InclExcl SE Problem'!M132</f>
        <v>no</v>
      </c>
      <c r="L132" t="s">
        <v>18</v>
      </c>
      <c r="M132" t="s">
        <v>18</v>
      </c>
      <c r="N132" t="b">
        <f t="shared" si="1"/>
        <v>0</v>
      </c>
    </row>
    <row r="133">
      <c r="A133" t="str">
        <f>'InclExcl SE Problem'!L133</f>
        <v>no</v>
      </c>
      <c r="B133" t="str">
        <f>'InclExcl SE Problem'!M133</f>
        <v>no</v>
      </c>
      <c r="L133" t="s">
        <v>18</v>
      </c>
      <c r="M133" t="s">
        <v>18</v>
      </c>
      <c r="N133" t="b">
        <f t="shared" si="1"/>
        <v>0</v>
      </c>
    </row>
    <row r="134">
      <c r="A134" t="str">
        <f>'InclExcl SE Problem'!L134</f>
        <v>no</v>
      </c>
      <c r="B134" t="str">
        <f>'InclExcl SE Problem'!M134</f>
        <v>no</v>
      </c>
      <c r="L134" t="s">
        <v>18</v>
      </c>
      <c r="M134" t="s">
        <v>18</v>
      </c>
      <c r="N134" t="b">
        <f t="shared" si="1"/>
        <v>0</v>
      </c>
    </row>
    <row r="135">
      <c r="A135" t="str">
        <f>'InclExcl SE Problem'!L135</f>
        <v>no</v>
      </c>
      <c r="B135" t="str">
        <f>'InclExcl SE Problem'!M135</f>
        <v>no</v>
      </c>
      <c r="L135" t="s">
        <v>18</v>
      </c>
      <c r="M135" t="s">
        <v>18</v>
      </c>
      <c r="N135" t="b">
        <f t="shared" si="1"/>
        <v>0</v>
      </c>
    </row>
    <row r="136">
      <c r="A136" t="str">
        <f>'InclExcl SE Problem'!L136</f>
        <v>no</v>
      </c>
      <c r="B136" t="str">
        <f>'InclExcl SE Problem'!M136</f>
        <v>no</v>
      </c>
      <c r="L136" t="s">
        <v>18</v>
      </c>
      <c r="M136" t="s">
        <v>18</v>
      </c>
      <c r="N136" t="b">
        <f t="shared" si="1"/>
        <v>0</v>
      </c>
    </row>
    <row r="137">
      <c r="A137" t="str">
        <f>'InclExcl SE Problem'!L137</f>
        <v>no</v>
      </c>
      <c r="B137" t="str">
        <f>'InclExcl SE Problem'!M137</f>
        <v>no</v>
      </c>
      <c r="L137" t="s">
        <v>18</v>
      </c>
      <c r="M137" t="s">
        <v>18</v>
      </c>
      <c r="N137" t="b">
        <f t="shared" si="1"/>
        <v>0</v>
      </c>
    </row>
    <row r="138">
      <c r="A138" t="str">
        <f>'InclExcl SE Problem'!L138</f>
        <v>no</v>
      </c>
      <c r="B138" t="str">
        <f>'InclExcl SE Problem'!M138</f>
        <v>no</v>
      </c>
      <c r="L138" t="s">
        <v>18</v>
      </c>
      <c r="M138" t="s">
        <v>18</v>
      </c>
      <c r="N138" t="b">
        <f t="shared" si="1"/>
        <v>0</v>
      </c>
    </row>
    <row r="139">
      <c r="A139" t="str">
        <f>'InclExcl SE Problem'!L139</f>
        <v>no</v>
      </c>
      <c r="B139" t="str">
        <f>'InclExcl SE Problem'!M139</f>
        <v>no</v>
      </c>
      <c r="L139" t="s">
        <v>18</v>
      </c>
      <c r="M139" t="s">
        <v>18</v>
      </c>
      <c r="N139" t="b">
        <f t="shared" si="1"/>
        <v>0</v>
      </c>
    </row>
    <row r="140">
      <c r="A140" t="str">
        <f>'InclExcl SE Problem'!L140</f>
        <v>no</v>
      </c>
      <c r="B140" t="str">
        <f>'InclExcl SE Problem'!M140</f>
        <v>no</v>
      </c>
      <c r="L140" t="s">
        <v>18</v>
      </c>
      <c r="M140" t="s">
        <v>18</v>
      </c>
      <c r="N140" t="b">
        <f t="shared" si="1"/>
        <v>0</v>
      </c>
    </row>
    <row r="141">
      <c r="A141" t="str">
        <f>'InclExcl SE Problem'!L141</f>
        <v>no</v>
      </c>
      <c r="B141" t="str">
        <f>'InclExcl SE Problem'!M141</f>
        <v>no</v>
      </c>
      <c r="L141" t="s">
        <v>18</v>
      </c>
      <c r="M141" t="s">
        <v>18</v>
      </c>
      <c r="N141" t="b">
        <f t="shared" si="1"/>
        <v>0</v>
      </c>
    </row>
    <row r="142">
      <c r="A142" t="str">
        <f>'InclExcl SE Problem'!L142</f>
        <v>no</v>
      </c>
      <c r="B142" t="str">
        <f>'InclExcl SE Problem'!M142</f>
        <v>no</v>
      </c>
      <c r="L142" t="s">
        <v>18</v>
      </c>
      <c r="M142" t="s">
        <v>18</v>
      </c>
      <c r="N142" t="b">
        <f t="shared" si="1"/>
        <v>0</v>
      </c>
    </row>
    <row r="143">
      <c r="A143" t="str">
        <f>'InclExcl SE Problem'!L143</f>
        <v>no</v>
      </c>
      <c r="B143" t="str">
        <f>'InclExcl SE Problem'!M143</f>
        <v>no</v>
      </c>
      <c r="L143" t="s">
        <v>18</v>
      </c>
      <c r="M143" t="s">
        <v>18</v>
      </c>
      <c r="N143" t="b">
        <f t="shared" si="1"/>
        <v>0</v>
      </c>
    </row>
    <row r="144">
      <c r="A144" t="str">
        <f>'InclExcl SE Problem'!L144</f>
        <v>yes</v>
      </c>
      <c r="B144" t="str">
        <f>'InclExcl SE Problem'!M144</f>
        <v>yes</v>
      </c>
      <c r="L144" t="s">
        <v>20</v>
      </c>
      <c r="M144" t="s">
        <v>20</v>
      </c>
      <c r="N144" t="b">
        <f t="shared" si="1"/>
        <v>1</v>
      </c>
    </row>
    <row r="145">
      <c r="A145" t="str">
        <f>'InclExcl SE Problem'!L145</f>
        <v>yes</v>
      </c>
      <c r="B145" t="str">
        <f>'InclExcl SE Problem'!M145</f>
        <v>no</v>
      </c>
      <c r="L145" t="s">
        <v>20</v>
      </c>
      <c r="M145" t="s">
        <v>18</v>
      </c>
      <c r="N145" t="b">
        <f t="shared" si="1"/>
        <v>1</v>
      </c>
    </row>
    <row r="146">
      <c r="A146" t="str">
        <f>'InclExcl SE Problem'!L146</f>
        <v>no</v>
      </c>
      <c r="B146" t="str">
        <f>'InclExcl SE Problem'!M146</f>
        <v>no</v>
      </c>
      <c r="L146" t="s">
        <v>18</v>
      </c>
      <c r="M146" t="s">
        <v>18</v>
      </c>
      <c r="N146" t="b">
        <f t="shared" si="1"/>
        <v>0</v>
      </c>
    </row>
    <row r="147">
      <c r="A147" t="str">
        <f>'InclExcl SE Problem'!L147</f>
        <v>no</v>
      </c>
      <c r="B147" t="str">
        <f>'InclExcl SE Problem'!M147</f>
        <v>no</v>
      </c>
      <c r="L147" t="s">
        <v>18</v>
      </c>
      <c r="M147" t="s">
        <v>18</v>
      </c>
      <c r="N147" t="b">
        <f t="shared" si="1"/>
        <v>0</v>
      </c>
    </row>
    <row r="148">
      <c r="A148" t="str">
        <f>'InclExcl SE Problem'!L148</f>
        <v>no</v>
      </c>
      <c r="B148" t="str">
        <f>'InclExcl SE Problem'!M148</f>
        <v>no</v>
      </c>
      <c r="L148" t="s">
        <v>18</v>
      </c>
      <c r="M148" t="s">
        <v>18</v>
      </c>
      <c r="N148" t="b">
        <f t="shared" si="1"/>
        <v>0</v>
      </c>
    </row>
    <row r="149">
      <c r="A149" t="str">
        <f>'InclExcl SE Problem'!L149</f>
        <v>no</v>
      </c>
      <c r="B149" t="str">
        <f>'InclExcl SE Problem'!M149</f>
        <v>no</v>
      </c>
      <c r="L149" t="s">
        <v>18</v>
      </c>
      <c r="M149" t="s">
        <v>18</v>
      </c>
      <c r="N149" t="b">
        <f t="shared" si="1"/>
        <v>0</v>
      </c>
    </row>
    <row r="150">
      <c r="A150" t="str">
        <f>'InclExcl SE Problem'!L150</f>
        <v>no</v>
      </c>
      <c r="B150" t="str">
        <f>'InclExcl SE Problem'!M150</f>
        <v>no</v>
      </c>
      <c r="L150" t="s">
        <v>18</v>
      </c>
      <c r="M150" t="s">
        <v>18</v>
      </c>
      <c r="N150" t="b">
        <f t="shared" si="1"/>
        <v>0</v>
      </c>
    </row>
    <row r="151">
      <c r="A151" t="str">
        <f>'InclExcl SE Problem'!L151</f>
        <v>no</v>
      </c>
      <c r="B151" t="str">
        <f>'InclExcl SE Problem'!M151</f>
        <v>no</v>
      </c>
      <c r="L151" t="s">
        <v>18</v>
      </c>
      <c r="M151" t="s">
        <v>18</v>
      </c>
      <c r="N151" t="b">
        <f t="shared" si="1"/>
        <v>0</v>
      </c>
    </row>
    <row r="152">
      <c r="A152" t="str">
        <f>'InclExcl SE Problem'!L152</f>
        <v>no</v>
      </c>
      <c r="B152" t="str">
        <f>'InclExcl SE Problem'!M152</f>
        <v>no</v>
      </c>
      <c r="L152" t="s">
        <v>18</v>
      </c>
      <c r="M152" t="s">
        <v>18</v>
      </c>
      <c r="N152" t="b">
        <f t="shared" si="1"/>
        <v>0</v>
      </c>
    </row>
    <row r="153">
      <c r="A153" t="str">
        <f>'InclExcl SE Problem'!L153</f>
        <v>no</v>
      </c>
      <c r="B153" t="str">
        <f>'InclExcl SE Problem'!M153</f>
        <v>no</v>
      </c>
      <c r="L153" t="s">
        <v>18</v>
      </c>
      <c r="M153" t="s">
        <v>18</v>
      </c>
      <c r="N153" t="b">
        <f t="shared" si="1"/>
        <v>0</v>
      </c>
    </row>
    <row r="154">
      <c r="A154" t="str">
        <f>'InclExcl SE Problem'!L154</f>
        <v>no</v>
      </c>
      <c r="B154" t="str">
        <f>'InclExcl SE Problem'!M154</f>
        <v>no</v>
      </c>
      <c r="L154" t="s">
        <v>18</v>
      </c>
      <c r="M154" t="s">
        <v>18</v>
      </c>
      <c r="N154" t="b">
        <f t="shared" si="1"/>
        <v>0</v>
      </c>
    </row>
    <row r="155">
      <c r="A155" t="str">
        <f>'InclExcl SE Problem'!L155</f>
        <v>no</v>
      </c>
      <c r="B155" t="str">
        <f>'InclExcl SE Problem'!M155</f>
        <v>no</v>
      </c>
      <c r="L155" t="s">
        <v>18</v>
      </c>
      <c r="M155" t="s">
        <v>18</v>
      </c>
      <c r="N155" t="b">
        <f t="shared" si="1"/>
        <v>0</v>
      </c>
    </row>
    <row r="156">
      <c r="A156" t="str">
        <f>'InclExcl SE Problem'!L156</f>
        <v>no</v>
      </c>
      <c r="B156" t="str">
        <f>'InclExcl SE Problem'!M156</f>
        <v>no</v>
      </c>
      <c r="L156" t="s">
        <v>18</v>
      </c>
      <c r="M156" t="s">
        <v>18</v>
      </c>
      <c r="N156" t="b">
        <f t="shared" si="1"/>
        <v>0</v>
      </c>
    </row>
    <row r="157">
      <c r="A157" t="str">
        <f>'InclExcl SE Problem'!L157</f>
        <v>no</v>
      </c>
      <c r="B157" t="str">
        <f>'InclExcl SE Problem'!M157</f>
        <v>no</v>
      </c>
      <c r="L157" t="s">
        <v>18</v>
      </c>
      <c r="M157" t="s">
        <v>18</v>
      </c>
      <c r="N157" t="b">
        <f t="shared" si="1"/>
        <v>0</v>
      </c>
    </row>
    <row r="158">
      <c r="A158" t="str">
        <f>'InclExcl SE Problem'!L158</f>
        <v>no</v>
      </c>
      <c r="B158" t="str">
        <f>'InclExcl SE Problem'!M158</f>
        <v>no</v>
      </c>
      <c r="L158" t="s">
        <v>18</v>
      </c>
      <c r="M158" t="s">
        <v>18</v>
      </c>
      <c r="N158" t="b">
        <f t="shared" si="1"/>
        <v>0</v>
      </c>
    </row>
    <row r="159">
      <c r="A159" t="str">
        <f>'InclExcl SE Problem'!L159</f>
        <v>no</v>
      </c>
      <c r="B159" t="str">
        <f>'InclExcl SE Problem'!M159</f>
        <v>no</v>
      </c>
      <c r="L159" t="s">
        <v>18</v>
      </c>
      <c r="M159" t="s">
        <v>18</v>
      </c>
      <c r="N159" t="b">
        <f t="shared" si="1"/>
        <v>0</v>
      </c>
    </row>
    <row r="160">
      <c r="A160" t="str">
        <f>'InclExcl SE Problem'!L160</f>
        <v>no</v>
      </c>
      <c r="B160" t="str">
        <f>'InclExcl SE Problem'!M160</f>
        <v>no</v>
      </c>
      <c r="L160" t="s">
        <v>18</v>
      </c>
      <c r="M160" t="s">
        <v>18</v>
      </c>
      <c r="N160" t="b">
        <f t="shared" si="1"/>
        <v>0</v>
      </c>
    </row>
    <row r="161">
      <c r="A161" t="str">
        <f>'InclExcl SE Problem'!L161</f>
        <v>no</v>
      </c>
      <c r="B161" t="str">
        <f>'InclExcl SE Problem'!M161</f>
        <v>no</v>
      </c>
      <c r="L161" t="s">
        <v>18</v>
      </c>
      <c r="M161" t="s">
        <v>18</v>
      </c>
      <c r="N161" t="b">
        <f t="shared" si="1"/>
        <v>0</v>
      </c>
    </row>
    <row r="162">
      <c r="A162" t="str">
        <f>'InclExcl SE Problem'!L162</f>
        <v>no</v>
      </c>
      <c r="B162" t="str">
        <f>'InclExcl SE Problem'!M162</f>
        <v>no</v>
      </c>
      <c r="L162" t="s">
        <v>18</v>
      </c>
      <c r="M162" t="s">
        <v>18</v>
      </c>
      <c r="N162" t="b">
        <f t="shared" si="1"/>
        <v>0</v>
      </c>
    </row>
    <row r="163">
      <c r="A163" t="str">
        <f>'InclExcl SE Problem'!L163</f>
        <v>no</v>
      </c>
      <c r="B163" t="str">
        <f>'InclExcl SE Problem'!M163</f>
        <v>no</v>
      </c>
      <c r="L163" t="s">
        <v>18</v>
      </c>
      <c r="M163" t="s">
        <v>18</v>
      </c>
      <c r="N163" t="b">
        <f t="shared" si="1"/>
        <v>0</v>
      </c>
    </row>
    <row r="164">
      <c r="A164" t="str">
        <f>'InclExcl SE Problem'!L164</f>
        <v>no</v>
      </c>
      <c r="B164" t="str">
        <f>'InclExcl SE Problem'!M164</f>
        <v>no</v>
      </c>
      <c r="L164" t="s">
        <v>18</v>
      </c>
      <c r="M164" t="s">
        <v>18</v>
      </c>
      <c r="N164" t="b">
        <f t="shared" si="1"/>
        <v>0</v>
      </c>
    </row>
    <row r="165">
      <c r="A165" t="str">
        <f>'InclExcl SE Problem'!L165</f>
        <v>no</v>
      </c>
      <c r="B165" t="str">
        <f>'InclExcl SE Problem'!M165</f>
        <v>no</v>
      </c>
      <c r="L165" t="s">
        <v>18</v>
      </c>
      <c r="M165" t="s">
        <v>18</v>
      </c>
      <c r="N165" t="b">
        <f t="shared" si="1"/>
        <v>0</v>
      </c>
    </row>
    <row r="166">
      <c r="A166" t="str">
        <f>'InclExcl SE Problem'!L166</f>
        <v>no</v>
      </c>
      <c r="B166" t="str">
        <f>'InclExcl SE Problem'!M166</f>
        <v>yes</v>
      </c>
      <c r="L166" t="s">
        <v>18</v>
      </c>
      <c r="M166" t="s">
        <v>20</v>
      </c>
      <c r="N166" t="b">
        <f t="shared" si="1"/>
        <v>1</v>
      </c>
    </row>
    <row r="167">
      <c r="A167" t="str">
        <f>'InclExcl SE Problem'!L167</f>
        <v>yes</v>
      </c>
      <c r="B167" t="str">
        <f>'InclExcl SE Problem'!M167</f>
        <v>no</v>
      </c>
      <c r="L167" t="s">
        <v>20</v>
      </c>
      <c r="M167" t="s">
        <v>18</v>
      </c>
      <c r="N167" t="b">
        <f t="shared" si="1"/>
        <v>1</v>
      </c>
    </row>
    <row r="168">
      <c r="A168" t="str">
        <f>'InclExcl SE Problem'!L168</f>
        <v>no</v>
      </c>
      <c r="B168" t="str">
        <f>'InclExcl SE Problem'!M168</f>
        <v>no</v>
      </c>
      <c r="L168" t="s">
        <v>18</v>
      </c>
      <c r="M168" t="s">
        <v>18</v>
      </c>
      <c r="N168" t="b">
        <f t="shared" si="1"/>
        <v>0</v>
      </c>
    </row>
    <row r="169">
      <c r="A169" t="str">
        <f>'InclExcl SE Problem'!L169</f>
        <v>no</v>
      </c>
      <c r="B169" t="str">
        <f>'InclExcl SE Problem'!M169</f>
        <v>yes</v>
      </c>
      <c r="L169" t="s">
        <v>18</v>
      </c>
      <c r="M169" t="s">
        <v>20</v>
      </c>
      <c r="N169" t="b">
        <f t="shared" si="1"/>
        <v>1</v>
      </c>
    </row>
    <row r="170">
      <c r="A170" t="str">
        <f>'InclExcl SE Problem'!L170</f>
        <v>no</v>
      </c>
      <c r="B170" t="str">
        <f>'InclExcl SE Problem'!M170</f>
        <v>no</v>
      </c>
      <c r="L170" t="s">
        <v>18</v>
      </c>
      <c r="M170" t="s">
        <v>18</v>
      </c>
      <c r="N170" t="b">
        <f t="shared" si="1"/>
        <v>0</v>
      </c>
    </row>
    <row r="171">
      <c r="A171" t="str">
        <f>'InclExcl SE Problem'!L171</f>
        <v>yes</v>
      </c>
      <c r="B171" t="str">
        <f>'InclExcl SE Problem'!M171</f>
        <v>yes</v>
      </c>
      <c r="L171" t="s">
        <v>20</v>
      </c>
      <c r="M171" t="s">
        <v>20</v>
      </c>
      <c r="N171" t="b">
        <f t="shared" si="1"/>
        <v>1</v>
      </c>
    </row>
    <row r="172">
      <c r="A172" t="str">
        <f>'InclExcl SE Problem'!L172</f>
        <v>no</v>
      </c>
      <c r="B172" t="str">
        <f>'InclExcl SE Problem'!M172</f>
        <v>no</v>
      </c>
      <c r="L172" t="s">
        <v>18</v>
      </c>
      <c r="M172" t="s">
        <v>18</v>
      </c>
      <c r="N172" t="b">
        <f t="shared" si="1"/>
        <v>0</v>
      </c>
    </row>
    <row r="173">
      <c r="A173" t="str">
        <f>'InclExcl SE Problem'!L173</f>
        <v>no</v>
      </c>
      <c r="B173" t="str">
        <f>'InclExcl SE Problem'!M173</f>
        <v>no</v>
      </c>
      <c r="L173" t="s">
        <v>18</v>
      </c>
      <c r="M173" t="s">
        <v>18</v>
      </c>
      <c r="N173" t="b">
        <f t="shared" si="1"/>
        <v>0</v>
      </c>
    </row>
    <row r="174">
      <c r="A174" t="str">
        <f>'InclExcl SE Problem'!L174</f>
        <v>no</v>
      </c>
      <c r="B174" t="str">
        <f>'InclExcl SE Problem'!M174</f>
        <v>no</v>
      </c>
      <c r="L174" t="s">
        <v>18</v>
      </c>
      <c r="M174" t="s">
        <v>18</v>
      </c>
      <c r="N174" t="b">
        <f t="shared" si="1"/>
        <v>0</v>
      </c>
    </row>
    <row r="175">
      <c r="A175" t="str">
        <f>'InclExcl SE Problem'!L175</f>
        <v>no</v>
      </c>
      <c r="B175" t="str">
        <f>'InclExcl SE Problem'!M175</f>
        <v>no</v>
      </c>
      <c r="L175" t="s">
        <v>18</v>
      </c>
      <c r="M175" t="s">
        <v>18</v>
      </c>
      <c r="N175" t="b">
        <f t="shared" si="1"/>
        <v>0</v>
      </c>
    </row>
    <row r="176">
      <c r="A176" t="str">
        <f>'InclExcl SE Problem'!L176</f>
        <v>no</v>
      </c>
      <c r="B176" t="str">
        <f>'InclExcl SE Problem'!M176</f>
        <v>no</v>
      </c>
      <c r="L176" t="s">
        <v>18</v>
      </c>
      <c r="M176" t="s">
        <v>18</v>
      </c>
      <c r="N176" t="b">
        <f t="shared" si="1"/>
        <v>0</v>
      </c>
    </row>
    <row r="177">
      <c r="A177" t="str">
        <f>'InclExcl SE Problem'!L177</f>
        <v>no</v>
      </c>
      <c r="B177" t="str">
        <f>'InclExcl SE Problem'!M177</f>
        <v>no</v>
      </c>
      <c r="L177" t="s">
        <v>18</v>
      </c>
      <c r="M177" t="s">
        <v>18</v>
      </c>
      <c r="N177" t="b">
        <f t="shared" si="1"/>
        <v>0</v>
      </c>
    </row>
    <row r="178">
      <c r="A178" t="str">
        <f>'InclExcl SE Problem'!L178</f>
        <v>no</v>
      </c>
      <c r="B178" t="str">
        <f>'InclExcl SE Problem'!M178</f>
        <v>no</v>
      </c>
      <c r="L178" t="s">
        <v>18</v>
      </c>
      <c r="M178" t="s">
        <v>18</v>
      </c>
      <c r="N178" t="b">
        <f t="shared" si="1"/>
        <v>0</v>
      </c>
    </row>
    <row r="179">
      <c r="A179" t="str">
        <f>'InclExcl SE Problem'!L179</f>
        <v>no</v>
      </c>
      <c r="B179" t="str">
        <f>'InclExcl SE Problem'!M179</f>
        <v>no</v>
      </c>
      <c r="L179" t="s">
        <v>18</v>
      </c>
      <c r="M179" t="s">
        <v>18</v>
      </c>
      <c r="N179" t="b">
        <f t="shared" si="1"/>
        <v>0</v>
      </c>
    </row>
    <row r="180">
      <c r="A180" t="str">
        <f>'InclExcl SE Problem'!L180</f>
        <v>yes</v>
      </c>
      <c r="B180" t="str">
        <f>'InclExcl SE Problem'!M180</f>
        <v>yes</v>
      </c>
      <c r="L180" t="s">
        <v>20</v>
      </c>
      <c r="M180" t="s">
        <v>20</v>
      </c>
      <c r="N180" t="b">
        <f t="shared" si="1"/>
        <v>1</v>
      </c>
    </row>
    <row r="181">
      <c r="A181" t="str">
        <f>'InclExcl SE Problem'!L181</f>
        <v>no</v>
      </c>
      <c r="B181" t="str">
        <f>'InclExcl SE Problem'!M181</f>
        <v>no</v>
      </c>
      <c r="L181" t="s">
        <v>18</v>
      </c>
      <c r="M181" t="s">
        <v>18</v>
      </c>
      <c r="N181" t="b">
        <f t="shared" si="1"/>
        <v>0</v>
      </c>
    </row>
    <row r="182">
      <c r="A182" t="str">
        <f>'InclExcl SE Problem'!L182</f>
        <v>yes</v>
      </c>
      <c r="B182" t="str">
        <f>'InclExcl SE Problem'!M182</f>
        <v>yes</v>
      </c>
      <c r="L182" t="s">
        <v>20</v>
      </c>
      <c r="M182" t="s">
        <v>20</v>
      </c>
      <c r="N182" t="b">
        <f t="shared" si="1"/>
        <v>1</v>
      </c>
    </row>
    <row r="183">
      <c r="A183" t="str">
        <f>'InclExcl SE Problem'!L183</f>
        <v>yes</v>
      </c>
      <c r="B183" t="str">
        <f>'InclExcl SE Problem'!M183</f>
        <v>yes</v>
      </c>
      <c r="L183" t="s">
        <v>20</v>
      </c>
      <c r="M183" t="s">
        <v>20</v>
      </c>
      <c r="N183" t="b">
        <f t="shared" si="1"/>
        <v>1</v>
      </c>
    </row>
    <row r="184">
      <c r="A184" t="str">
        <f>'InclExcl SE Problem'!L184</f>
        <v>no</v>
      </c>
      <c r="B184" t="str">
        <f>'InclExcl SE Problem'!M184</f>
        <v>no</v>
      </c>
      <c r="L184" t="s">
        <v>18</v>
      </c>
      <c r="M184" t="s">
        <v>18</v>
      </c>
      <c r="N184" t="b">
        <f t="shared" si="1"/>
        <v>0</v>
      </c>
    </row>
    <row r="185">
      <c r="A185" t="str">
        <f>'InclExcl SE Problem'!L185</f>
        <v>yes</v>
      </c>
      <c r="B185" t="str">
        <f>'InclExcl SE Problem'!M185</f>
        <v>yes</v>
      </c>
      <c r="L185" t="s">
        <v>20</v>
      </c>
      <c r="M185" t="s">
        <v>20</v>
      </c>
      <c r="N185" t="b">
        <f t="shared" si="1"/>
        <v>1</v>
      </c>
    </row>
    <row r="186">
      <c r="A186" t="str">
        <f>'InclExcl SE Problem'!L186</f>
        <v>yes</v>
      </c>
      <c r="B186" t="str">
        <f>'InclExcl SE Problem'!M186</f>
        <v>yes</v>
      </c>
      <c r="L186" t="s">
        <v>20</v>
      </c>
      <c r="M186" t="s">
        <v>20</v>
      </c>
      <c r="N186" t="b">
        <f t="shared" si="1"/>
        <v>1</v>
      </c>
    </row>
    <row r="187">
      <c r="A187" t="str">
        <f>'InclExcl SE Problem'!L187</f>
        <v>no</v>
      </c>
      <c r="B187" t="str">
        <f>'InclExcl SE Problem'!M187</f>
        <v>no</v>
      </c>
      <c r="L187" t="s">
        <v>18</v>
      </c>
      <c r="M187" t="s">
        <v>18</v>
      </c>
      <c r="N187" t="b">
        <f t="shared" si="1"/>
        <v>0</v>
      </c>
    </row>
    <row r="188">
      <c r="A188" t="str">
        <f>'InclExcl SE Problem'!L188</f>
        <v>no</v>
      </c>
      <c r="B188" t="str">
        <f>'InclExcl SE Problem'!M188</f>
        <v>no</v>
      </c>
      <c r="L188" t="s">
        <v>18</v>
      </c>
      <c r="M188" t="s">
        <v>18</v>
      </c>
      <c r="N188" t="b">
        <f t="shared" si="1"/>
        <v>0</v>
      </c>
    </row>
    <row r="189">
      <c r="A189" t="str">
        <f>'InclExcl SE Problem'!L189</f>
        <v>no</v>
      </c>
      <c r="B189" t="str">
        <f>'InclExcl SE Problem'!M189</f>
        <v>no</v>
      </c>
      <c r="L189" t="s">
        <v>18</v>
      </c>
      <c r="M189" t="s">
        <v>18</v>
      </c>
      <c r="N189" t="b">
        <f t="shared" si="1"/>
        <v>0</v>
      </c>
    </row>
    <row r="190">
      <c r="A190" t="str">
        <f>'InclExcl SE Problem'!L190</f>
        <v>no</v>
      </c>
      <c r="B190" t="str">
        <f>'InclExcl SE Problem'!M190</f>
        <v>no</v>
      </c>
      <c r="L190" t="s">
        <v>18</v>
      </c>
      <c r="M190" t="s">
        <v>18</v>
      </c>
      <c r="N190" t="b">
        <f t="shared" si="1"/>
        <v>0</v>
      </c>
    </row>
    <row r="191">
      <c r="A191" t="str">
        <f>'InclExcl SE Problem'!L191</f>
        <v>yes</v>
      </c>
      <c r="B191" t="str">
        <f>'InclExcl SE Problem'!M191</f>
        <v>yes</v>
      </c>
      <c r="L191" t="s">
        <v>20</v>
      </c>
      <c r="M191" t="s">
        <v>20</v>
      </c>
      <c r="N191" t="b">
        <f t="shared" si="1"/>
        <v>1</v>
      </c>
    </row>
    <row r="192">
      <c r="A192" t="str">
        <f>'InclExcl SE Problem'!L192</f>
        <v>no</v>
      </c>
      <c r="B192" t="str">
        <f>'InclExcl SE Problem'!M192</f>
        <v>no</v>
      </c>
      <c r="L192" t="s">
        <v>18</v>
      </c>
      <c r="M192" t="s">
        <v>18</v>
      </c>
      <c r="N192" t="b">
        <f t="shared" si="1"/>
        <v>0</v>
      </c>
    </row>
    <row r="193">
      <c r="A193" t="str">
        <f>'InclExcl SE Problem'!L193</f>
        <v>no</v>
      </c>
      <c r="B193" t="str">
        <f>'InclExcl SE Problem'!M193</f>
        <v>no</v>
      </c>
      <c r="L193" t="s">
        <v>18</v>
      </c>
      <c r="M193" t="s">
        <v>18</v>
      </c>
      <c r="N193" t="b">
        <f t="shared" si="1"/>
        <v>0</v>
      </c>
    </row>
    <row r="194">
      <c r="A194" t="str">
        <f>'InclExcl SE Problem'!L194</f>
        <v>no</v>
      </c>
      <c r="B194" t="str">
        <f>'InclExcl SE Problem'!M194</f>
        <v>no</v>
      </c>
      <c r="L194" t="s">
        <v>18</v>
      </c>
      <c r="M194" t="s">
        <v>18</v>
      </c>
      <c r="N194" t="b">
        <f t="shared" si="1"/>
        <v>0</v>
      </c>
    </row>
    <row r="195">
      <c r="A195" t="str">
        <f>'InclExcl SE Problem'!L195</f>
        <v>no</v>
      </c>
      <c r="B195" t="str">
        <f>'InclExcl SE Problem'!M195</f>
        <v>no</v>
      </c>
      <c r="L195" t="s">
        <v>18</v>
      </c>
      <c r="M195" t="s">
        <v>18</v>
      </c>
      <c r="N195" t="b">
        <f t="shared" si="1"/>
        <v>0</v>
      </c>
    </row>
    <row r="196">
      <c r="A196" t="str">
        <f>'InclExcl SE Problem'!L196</f>
        <v>no</v>
      </c>
      <c r="B196" t="str">
        <f>'InclExcl SE Problem'!M196</f>
        <v>no</v>
      </c>
      <c r="L196" t="s">
        <v>18</v>
      </c>
      <c r="M196" t="s">
        <v>18</v>
      </c>
      <c r="N196" t="b">
        <f t="shared" si="1"/>
        <v>0</v>
      </c>
    </row>
    <row r="197">
      <c r="A197" t="str">
        <f>'InclExcl SE Problem'!L197</f>
        <v>no</v>
      </c>
      <c r="B197" t="str">
        <f>'InclExcl SE Problem'!M197</f>
        <v>no</v>
      </c>
      <c r="L197" t="s">
        <v>18</v>
      </c>
      <c r="M197" t="s">
        <v>18</v>
      </c>
      <c r="N197" t="b">
        <f t="shared" si="1"/>
        <v>0</v>
      </c>
    </row>
    <row r="198">
      <c r="A198" t="str">
        <f>'InclExcl SE Problem'!L198</f>
        <v>no</v>
      </c>
      <c r="B198" t="str">
        <f>'InclExcl SE Problem'!M198</f>
        <v>no</v>
      </c>
      <c r="L198" t="s">
        <v>18</v>
      </c>
      <c r="M198" t="s">
        <v>18</v>
      </c>
      <c r="N198" t="b">
        <f t="shared" si="1"/>
        <v>0</v>
      </c>
    </row>
    <row r="199">
      <c r="A199" t="str">
        <f>'InclExcl SE Problem'!L199</f>
        <v>no</v>
      </c>
      <c r="B199" t="str">
        <f>'InclExcl SE Problem'!M199</f>
        <v>no</v>
      </c>
      <c r="L199" t="s">
        <v>18</v>
      </c>
      <c r="M199" t="s">
        <v>18</v>
      </c>
      <c r="N199" t="b">
        <f t="shared" si="1"/>
        <v>0</v>
      </c>
    </row>
    <row r="200">
      <c r="A200" t="str">
        <f>'InclExcl SE Problem'!L200</f>
        <v>no</v>
      </c>
      <c r="B200" t="str">
        <f>'InclExcl SE Problem'!M200</f>
        <v>no</v>
      </c>
      <c r="L200" t="s">
        <v>18</v>
      </c>
      <c r="M200" t="s">
        <v>18</v>
      </c>
      <c r="N200" t="b">
        <f t="shared" si="1"/>
        <v>0</v>
      </c>
    </row>
    <row r="201">
      <c r="A201" t="str">
        <f>'InclExcl SE Problem'!L201</f>
        <v>yes</v>
      </c>
      <c r="B201" t="str">
        <f>'InclExcl SE Problem'!M201</f>
        <v>yes</v>
      </c>
      <c r="L201" t="s">
        <v>20</v>
      </c>
      <c r="M201" t="s">
        <v>20</v>
      </c>
      <c r="N201" t="b">
        <f t="shared" si="1"/>
        <v>1</v>
      </c>
    </row>
    <row r="202">
      <c r="A202" t="str">
        <f>'InclExcl SE Problem'!L202</f>
        <v>no</v>
      </c>
      <c r="B202" t="str">
        <f>'InclExcl SE Problem'!M202</f>
        <v>no</v>
      </c>
      <c r="L202" t="s">
        <v>18</v>
      </c>
      <c r="M202" t="s">
        <v>18</v>
      </c>
      <c r="N202" t="b">
        <f t="shared" si="1"/>
        <v>0</v>
      </c>
    </row>
    <row r="203">
      <c r="A203" t="str">
        <f>'InclExcl SE Problem'!L203</f>
        <v>yes</v>
      </c>
      <c r="B203" t="str">
        <f>'InclExcl SE Problem'!M203</f>
        <v>yes</v>
      </c>
      <c r="L203" t="s">
        <v>20</v>
      </c>
      <c r="M203" t="s">
        <v>20</v>
      </c>
      <c r="N203" t="b">
        <f t="shared" si="1"/>
        <v>1</v>
      </c>
    </row>
    <row r="204">
      <c r="A204" t="str">
        <f>'InclExcl SE Problem'!L204</f>
        <v>no</v>
      </c>
      <c r="B204" t="str">
        <f>'InclExcl SE Problem'!M204</f>
        <v>no</v>
      </c>
      <c r="L204" t="s">
        <v>18</v>
      </c>
      <c r="M204" t="s">
        <v>18</v>
      </c>
      <c r="N204" t="b">
        <f t="shared" si="1"/>
        <v>0</v>
      </c>
    </row>
    <row r="205">
      <c r="A205" t="str">
        <f>'InclExcl SE Problem'!L205</f>
        <v>no</v>
      </c>
      <c r="B205" t="str">
        <f>'InclExcl SE Problem'!M205</f>
        <v>no</v>
      </c>
      <c r="L205" t="s">
        <v>18</v>
      </c>
      <c r="M205" t="s">
        <v>18</v>
      </c>
      <c r="N205" t="b">
        <f t="shared" si="1"/>
        <v>0</v>
      </c>
    </row>
    <row r="206">
      <c r="A206" t="str">
        <f>'InclExcl SE Problem'!L206</f>
        <v>yes</v>
      </c>
      <c r="B206" t="str">
        <f>'InclExcl SE Problem'!M206</f>
        <v>yes</v>
      </c>
      <c r="L206" t="s">
        <v>20</v>
      </c>
      <c r="M206" t="s">
        <v>20</v>
      </c>
      <c r="N206" t="b">
        <f t="shared" si="1"/>
        <v>1</v>
      </c>
    </row>
    <row r="207">
      <c r="A207" t="str">
        <f>'InclExcl SE Problem'!L207</f>
        <v>no</v>
      </c>
      <c r="B207" t="str">
        <f>'InclExcl SE Problem'!M207</f>
        <v>no</v>
      </c>
      <c r="L207" t="s">
        <v>18</v>
      </c>
      <c r="M207" t="s">
        <v>18</v>
      </c>
      <c r="N207" t="b">
        <f t="shared" si="1"/>
        <v>0</v>
      </c>
    </row>
    <row r="208">
      <c r="A208" t="str">
        <f>'InclExcl SE Problem'!L208</f>
        <v>no</v>
      </c>
      <c r="B208" t="str">
        <f>'InclExcl SE Problem'!M208</f>
        <v>no</v>
      </c>
      <c r="L208" t="s">
        <v>18</v>
      </c>
      <c r="M208" t="s">
        <v>18</v>
      </c>
      <c r="N208" t="b">
        <f t="shared" si="1"/>
        <v>0</v>
      </c>
    </row>
    <row r="209">
      <c r="A209" t="str">
        <f>'InclExcl SE Problem'!L209</f>
        <v>no</v>
      </c>
      <c r="B209" t="str">
        <f>'InclExcl SE Problem'!M209</f>
        <v>no</v>
      </c>
      <c r="L209" t="s">
        <v>18</v>
      </c>
      <c r="M209" t="s">
        <v>18</v>
      </c>
      <c r="N209" t="b">
        <f t="shared" si="1"/>
        <v>0</v>
      </c>
    </row>
    <row r="210">
      <c r="A210" t="str">
        <f>'InclExcl SE Problem'!L210</f>
        <v>no</v>
      </c>
      <c r="B210" t="str">
        <f>'InclExcl SE Problem'!M210</f>
        <v>no</v>
      </c>
      <c r="L210" t="s">
        <v>18</v>
      </c>
      <c r="M210" t="s">
        <v>18</v>
      </c>
      <c r="N210" t="b">
        <f t="shared" si="1"/>
        <v>0</v>
      </c>
    </row>
    <row r="211">
      <c r="A211" t="str">
        <f>'InclExcl SE Problem'!L211</f>
        <v>no</v>
      </c>
      <c r="B211" t="str">
        <f>'InclExcl SE Problem'!M211</f>
        <v>no</v>
      </c>
      <c r="L211" t="s">
        <v>18</v>
      </c>
      <c r="M211" t="s">
        <v>18</v>
      </c>
      <c r="N211" t="b">
        <f t="shared" si="1"/>
        <v>0</v>
      </c>
    </row>
    <row r="212">
      <c r="A212" t="str">
        <f>'InclExcl SE Problem'!L212</f>
        <v>no</v>
      </c>
      <c r="B212" t="str">
        <f>'InclExcl SE Problem'!M212</f>
        <v>no</v>
      </c>
      <c r="L212" t="s">
        <v>18</v>
      </c>
      <c r="M212" t="s">
        <v>18</v>
      </c>
      <c r="N212" t="b">
        <f t="shared" si="1"/>
        <v>0</v>
      </c>
    </row>
    <row r="213">
      <c r="A213" t="str">
        <f>'InclExcl SE Problem'!L213</f>
        <v>no</v>
      </c>
      <c r="B213" t="str">
        <f>'InclExcl SE Problem'!M213</f>
        <v>no</v>
      </c>
      <c r="L213" t="s">
        <v>18</v>
      </c>
      <c r="M213" t="s">
        <v>18</v>
      </c>
      <c r="N213" t="b">
        <f t="shared" si="1"/>
        <v>0</v>
      </c>
    </row>
    <row r="214">
      <c r="A214" t="str">
        <f>'InclExcl SE Problem'!L214</f>
        <v>no</v>
      </c>
      <c r="B214" t="str">
        <f>'InclExcl SE Problem'!M214</f>
        <v>no</v>
      </c>
      <c r="L214" t="s">
        <v>18</v>
      </c>
      <c r="M214" t="s">
        <v>18</v>
      </c>
      <c r="N214" t="b">
        <f t="shared" si="1"/>
        <v>0</v>
      </c>
    </row>
    <row r="215">
      <c r="A215" t="str">
        <f>'InclExcl SE Problem'!L215</f>
        <v>no</v>
      </c>
      <c r="B215" t="str">
        <f>'InclExcl SE Problem'!M215</f>
        <v>no</v>
      </c>
      <c r="L215" t="s">
        <v>18</v>
      </c>
      <c r="M215" t="s">
        <v>18</v>
      </c>
      <c r="N215" t="b">
        <f t="shared" si="1"/>
        <v>0</v>
      </c>
    </row>
    <row r="216">
      <c r="A216" t="str">
        <f>'InclExcl SE Problem'!L216</f>
        <v>yes</v>
      </c>
      <c r="B216" t="str">
        <f>'InclExcl SE Problem'!M216</f>
        <v>yes</v>
      </c>
      <c r="L216" t="s">
        <v>20</v>
      </c>
      <c r="M216" t="s">
        <v>20</v>
      </c>
      <c r="N216" t="b">
        <f t="shared" si="1"/>
        <v>1</v>
      </c>
    </row>
    <row r="217">
      <c r="A217" t="str">
        <f>'InclExcl SE Problem'!L217</f>
        <v>no</v>
      </c>
      <c r="B217" t="str">
        <f>'InclExcl SE Problem'!M217</f>
        <v>no</v>
      </c>
      <c r="L217" t="s">
        <v>18</v>
      </c>
      <c r="M217" t="s">
        <v>18</v>
      </c>
      <c r="N217" t="b">
        <f t="shared" si="1"/>
        <v>0</v>
      </c>
    </row>
    <row r="218">
      <c r="A218" t="str">
        <f>'InclExcl SE Problem'!L218</f>
        <v>no</v>
      </c>
      <c r="B218" t="str">
        <f>'InclExcl SE Problem'!M218</f>
        <v>no</v>
      </c>
      <c r="L218" t="s">
        <v>18</v>
      </c>
      <c r="M218" t="s">
        <v>18</v>
      </c>
      <c r="N218" t="b">
        <f t="shared" si="1"/>
        <v>0</v>
      </c>
    </row>
    <row r="219">
      <c r="A219" t="str">
        <f>'InclExcl SE Problem'!L219</f>
        <v>no</v>
      </c>
      <c r="B219" t="str">
        <f>'InclExcl SE Problem'!M219</f>
        <v>no</v>
      </c>
      <c r="L219" t="s">
        <v>18</v>
      </c>
      <c r="M219" t="s">
        <v>18</v>
      </c>
      <c r="N219" t="b">
        <f t="shared" si="1"/>
        <v>0</v>
      </c>
    </row>
    <row r="220">
      <c r="A220" t="str">
        <f>'InclExcl SE Problem'!L220</f>
        <v>no</v>
      </c>
      <c r="B220" t="str">
        <f>'InclExcl SE Problem'!M220</f>
        <v>no</v>
      </c>
      <c r="L220" t="s">
        <v>18</v>
      </c>
      <c r="M220" t="s">
        <v>18</v>
      </c>
      <c r="N220" t="b">
        <f t="shared" si="1"/>
        <v>0</v>
      </c>
    </row>
    <row r="221">
      <c r="A221" t="str">
        <f>'InclExcl SE Problem'!L221</f>
        <v>no</v>
      </c>
      <c r="B221" t="str">
        <f>'InclExcl SE Problem'!M221</f>
        <v>no</v>
      </c>
      <c r="L221" t="s">
        <v>18</v>
      </c>
      <c r="M221" t="s">
        <v>18</v>
      </c>
      <c r="N221" t="b">
        <f t="shared" si="1"/>
        <v>0</v>
      </c>
    </row>
    <row r="222">
      <c r="A222" t="str">
        <f>'InclExcl SE Problem'!L222</f>
        <v>yes</v>
      </c>
      <c r="B222" t="str">
        <f>'InclExcl SE Problem'!M222</f>
        <v>yes</v>
      </c>
      <c r="L222" t="s">
        <v>20</v>
      </c>
      <c r="M222" t="s">
        <v>20</v>
      </c>
      <c r="N222" t="b">
        <f t="shared" si="1"/>
        <v>1</v>
      </c>
    </row>
    <row r="223">
      <c r="A223" t="str">
        <f>'InclExcl SE Problem'!L223</f>
        <v>no</v>
      </c>
      <c r="B223" t="str">
        <f>'InclExcl SE Problem'!M223</f>
        <v>no</v>
      </c>
      <c r="L223" t="s">
        <v>18</v>
      </c>
      <c r="M223" t="s">
        <v>18</v>
      </c>
      <c r="N223" t="b">
        <f t="shared" si="1"/>
        <v>0</v>
      </c>
    </row>
    <row r="224">
      <c r="A224" t="str">
        <f>'InclExcl SE Problem'!L224</f>
        <v>no</v>
      </c>
      <c r="B224" t="str">
        <f>'InclExcl SE Problem'!M224</f>
        <v>no</v>
      </c>
      <c r="L224" t="s">
        <v>18</v>
      </c>
      <c r="M224" t="s">
        <v>18</v>
      </c>
      <c r="N224" t="b">
        <f t="shared" si="1"/>
        <v>0</v>
      </c>
    </row>
    <row r="225">
      <c r="A225" t="str">
        <f>'InclExcl SE Problem'!L225</f>
        <v>no</v>
      </c>
      <c r="B225" t="str">
        <f>'InclExcl SE Problem'!M225</f>
        <v>no</v>
      </c>
      <c r="L225" t="s">
        <v>18</v>
      </c>
      <c r="M225" t="s">
        <v>18</v>
      </c>
      <c r="N225" t="b">
        <f t="shared" si="1"/>
        <v>0</v>
      </c>
    </row>
    <row r="226">
      <c r="A226" t="str">
        <f>'InclExcl SE Problem'!L226</f>
        <v>yes</v>
      </c>
      <c r="B226" t="str">
        <f>'InclExcl SE Problem'!M226</f>
        <v>yes</v>
      </c>
      <c r="L226" t="s">
        <v>20</v>
      </c>
      <c r="M226" t="s">
        <v>20</v>
      </c>
      <c r="N226" t="b">
        <f t="shared" si="1"/>
        <v>1</v>
      </c>
    </row>
    <row r="227">
      <c r="A227" t="str">
        <f>'InclExcl SE Problem'!L227</f>
        <v>no</v>
      </c>
      <c r="B227" t="str">
        <f>'InclExcl SE Problem'!M227</f>
        <v>no</v>
      </c>
      <c r="L227" t="s">
        <v>18</v>
      </c>
      <c r="M227" t="s">
        <v>18</v>
      </c>
      <c r="N227" t="b">
        <f t="shared" si="1"/>
        <v>0</v>
      </c>
    </row>
    <row r="228">
      <c r="A228" t="str">
        <f>'InclExcl SE Problem'!L228</f>
        <v>no</v>
      </c>
      <c r="B228" t="str">
        <f>'InclExcl SE Problem'!M228</f>
        <v>yes</v>
      </c>
      <c r="L228" t="s">
        <v>18</v>
      </c>
      <c r="M228" t="s">
        <v>20</v>
      </c>
      <c r="N228" t="b">
        <f t="shared" si="1"/>
        <v>1</v>
      </c>
    </row>
    <row r="229">
      <c r="A229" t="str">
        <f>'InclExcl SE Problem'!L229</f>
        <v>no</v>
      </c>
      <c r="B229" t="str">
        <f>'InclExcl SE Problem'!M229</f>
        <v>no</v>
      </c>
      <c r="L229" t="s">
        <v>18</v>
      </c>
      <c r="M229" t="s">
        <v>18</v>
      </c>
      <c r="N229" t="b">
        <f t="shared" si="1"/>
        <v>0</v>
      </c>
    </row>
    <row r="230">
      <c r="A230" t="str">
        <f>'InclExcl SE Problem'!L230</f>
        <v>no</v>
      </c>
      <c r="B230" t="str">
        <f>'InclExcl SE Problem'!M230</f>
        <v>no</v>
      </c>
      <c r="L230" t="s">
        <v>18</v>
      </c>
      <c r="M230" t="s">
        <v>18</v>
      </c>
      <c r="N230" t="b">
        <f t="shared" si="1"/>
        <v>0</v>
      </c>
    </row>
    <row r="231">
      <c r="A231" t="str">
        <f>'InclExcl SE Problem'!L231</f>
        <v>no</v>
      </c>
      <c r="B231" t="str">
        <f>'InclExcl SE Problem'!M231</f>
        <v>no</v>
      </c>
      <c r="L231" t="s">
        <v>18</v>
      </c>
      <c r="M231" t="s">
        <v>18</v>
      </c>
      <c r="N231" t="b">
        <f t="shared" si="1"/>
        <v>0</v>
      </c>
    </row>
    <row r="232">
      <c r="A232" t="str">
        <f>'InclExcl SE Problem'!L232</f>
        <v>no</v>
      </c>
      <c r="B232" t="str">
        <f>'InclExcl SE Problem'!M232</f>
        <v>no</v>
      </c>
      <c r="L232" t="s">
        <v>18</v>
      </c>
      <c r="M232" t="s">
        <v>18</v>
      </c>
      <c r="N232" t="b">
        <f t="shared" si="1"/>
        <v>0</v>
      </c>
    </row>
    <row r="233">
      <c r="A233" t="str">
        <f>'InclExcl SE Problem'!L233</f>
        <v>no</v>
      </c>
      <c r="B233" t="str">
        <f>'InclExcl SE Problem'!M233</f>
        <v>no</v>
      </c>
      <c r="L233" t="s">
        <v>18</v>
      </c>
      <c r="M233" t="s">
        <v>18</v>
      </c>
      <c r="N233" t="b">
        <f t="shared" si="1"/>
        <v>0</v>
      </c>
    </row>
    <row r="234">
      <c r="A234" t="str">
        <f>'InclExcl SE Problem'!L234</f>
        <v>no</v>
      </c>
      <c r="B234" t="str">
        <f>'InclExcl SE Problem'!M234</f>
        <v>no</v>
      </c>
      <c r="L234" t="s">
        <v>18</v>
      </c>
      <c r="M234" t="s">
        <v>18</v>
      </c>
      <c r="N234" t="b">
        <f t="shared" si="1"/>
        <v>0</v>
      </c>
    </row>
    <row r="235">
      <c r="A235" t="str">
        <f>'InclExcl SE Problem'!L235</f>
        <v>no</v>
      </c>
      <c r="B235" t="str">
        <f>'InclExcl SE Problem'!M235</f>
        <v>no</v>
      </c>
      <c r="L235" t="s">
        <v>18</v>
      </c>
      <c r="M235" t="s">
        <v>18</v>
      </c>
      <c r="N235" t="b">
        <f t="shared" si="1"/>
        <v>0</v>
      </c>
    </row>
    <row r="236">
      <c r="A236" t="str">
        <f>'InclExcl SE Problem'!L236</f>
        <v>no</v>
      </c>
      <c r="B236" t="str">
        <f>'InclExcl SE Problem'!M236</f>
        <v>no</v>
      </c>
      <c r="L236" t="s">
        <v>18</v>
      </c>
      <c r="M236" t="s">
        <v>18</v>
      </c>
      <c r="N236" t="b">
        <f t="shared" si="1"/>
        <v>0</v>
      </c>
    </row>
    <row r="237">
      <c r="A237" t="str">
        <f>'InclExcl SE Problem'!L237</f>
        <v>no</v>
      </c>
      <c r="B237" t="str">
        <f>'InclExcl SE Problem'!M237</f>
        <v>no</v>
      </c>
      <c r="L237" t="s">
        <v>18</v>
      </c>
      <c r="M237" t="s">
        <v>18</v>
      </c>
      <c r="N237" t="b">
        <f t="shared" si="1"/>
        <v>0</v>
      </c>
    </row>
    <row r="238">
      <c r="A238" t="str">
        <f>'InclExcl SE Problem'!L238</f>
        <v>no</v>
      </c>
      <c r="B238" t="str">
        <f>'InclExcl SE Problem'!M238</f>
        <v>no</v>
      </c>
      <c r="L238" t="s">
        <v>18</v>
      </c>
      <c r="M238" t="s">
        <v>18</v>
      </c>
      <c r="N238" t="b">
        <f t="shared" si="1"/>
        <v>0</v>
      </c>
    </row>
    <row r="239">
      <c r="A239" t="str">
        <f>'InclExcl SE Problem'!L239</f>
        <v>no</v>
      </c>
      <c r="B239" t="str">
        <f>'InclExcl SE Problem'!M239</f>
        <v>no</v>
      </c>
      <c r="L239" t="s">
        <v>18</v>
      </c>
      <c r="M239" t="s">
        <v>18</v>
      </c>
      <c r="N239" t="b">
        <f t="shared" si="1"/>
        <v>0</v>
      </c>
    </row>
    <row r="240">
      <c r="A240" t="str">
        <f>'InclExcl SE Problem'!L240</f>
        <v>no</v>
      </c>
      <c r="B240" t="str">
        <f>'InclExcl SE Problem'!M240</f>
        <v>no</v>
      </c>
      <c r="L240" t="s">
        <v>18</v>
      </c>
      <c r="M240" t="s">
        <v>18</v>
      </c>
      <c r="N240" t="b">
        <f t="shared" si="1"/>
        <v>0</v>
      </c>
    </row>
    <row r="241">
      <c r="A241" t="str">
        <f>'InclExcl SE Problem'!L241</f>
        <v>yes</v>
      </c>
      <c r="B241" t="str">
        <f>'InclExcl SE Problem'!M241</f>
        <v>yes</v>
      </c>
      <c r="L241" t="s">
        <v>20</v>
      </c>
      <c r="M241" t="s">
        <v>20</v>
      </c>
      <c r="N241" t="b">
        <f t="shared" si="1"/>
        <v>1</v>
      </c>
    </row>
    <row r="242">
      <c r="A242" t="str">
        <f>'InclExcl SE Problem'!L242</f>
        <v>no</v>
      </c>
      <c r="B242" t="str">
        <f>'InclExcl SE Problem'!M242</f>
        <v>no</v>
      </c>
      <c r="L242" t="s">
        <v>18</v>
      </c>
      <c r="M242" t="s">
        <v>18</v>
      </c>
      <c r="N242" t="b">
        <f t="shared" si="1"/>
        <v>0</v>
      </c>
    </row>
    <row r="243">
      <c r="A243" t="str">
        <f>'InclExcl SE Problem'!L243</f>
        <v>no</v>
      </c>
      <c r="B243" t="str">
        <f>'InclExcl SE Problem'!M243</f>
        <v>no</v>
      </c>
      <c r="L243" t="s">
        <v>18</v>
      </c>
      <c r="M243" t="s">
        <v>18</v>
      </c>
      <c r="N243" t="b">
        <f t="shared" si="1"/>
        <v>0</v>
      </c>
    </row>
    <row r="244">
      <c r="A244" t="str">
        <f>'InclExcl SE Problem'!L244</f>
        <v>no</v>
      </c>
      <c r="B244" t="str">
        <f>'InclExcl SE Problem'!M244</f>
        <v>no</v>
      </c>
      <c r="L244" t="s">
        <v>18</v>
      </c>
      <c r="M244" t="s">
        <v>18</v>
      </c>
      <c r="N244" t="b">
        <f t="shared" si="1"/>
        <v>0</v>
      </c>
    </row>
    <row r="245">
      <c r="A245" t="str">
        <f>'InclExcl SE Problem'!L245</f>
        <v>yes</v>
      </c>
      <c r="B245" t="str">
        <f>'InclExcl SE Problem'!M245</f>
        <v>yes</v>
      </c>
      <c r="L245" t="s">
        <v>20</v>
      </c>
      <c r="M245" t="s">
        <v>20</v>
      </c>
      <c r="N245" t="b">
        <f t="shared" si="1"/>
        <v>1</v>
      </c>
    </row>
    <row r="246">
      <c r="A246" t="str">
        <f>'InclExcl SE Problem'!L246</f>
        <v>no</v>
      </c>
      <c r="B246" t="str">
        <f>'InclExcl SE Problem'!M246</f>
        <v>no</v>
      </c>
      <c r="L246" t="s">
        <v>18</v>
      </c>
      <c r="M246" t="s">
        <v>18</v>
      </c>
      <c r="N246" t="b">
        <f t="shared" si="1"/>
        <v>0</v>
      </c>
    </row>
    <row r="247">
      <c r="A247" t="str">
        <f>'InclExcl SE Problem'!L247</f>
        <v>no</v>
      </c>
      <c r="B247" t="str">
        <f>'InclExcl SE Problem'!M247</f>
        <v>no</v>
      </c>
      <c r="L247" t="s">
        <v>18</v>
      </c>
      <c r="M247" t="s">
        <v>18</v>
      </c>
      <c r="N247" t="b">
        <f t="shared" si="1"/>
        <v>0</v>
      </c>
    </row>
    <row r="248">
      <c r="A248" t="str">
        <f>'InclExcl SE Problem'!L248</f>
        <v>no</v>
      </c>
      <c r="B248" t="str">
        <f>'InclExcl SE Problem'!M248</f>
        <v>no</v>
      </c>
      <c r="L248" t="s">
        <v>18</v>
      </c>
      <c r="M248" t="s">
        <v>18</v>
      </c>
      <c r="N248" t="b">
        <f t="shared" si="1"/>
        <v>0</v>
      </c>
    </row>
    <row r="249">
      <c r="A249" t="str">
        <f>'InclExcl SE Problem'!L249</f>
        <v>no</v>
      </c>
      <c r="B249" t="str">
        <f>'InclExcl SE Problem'!M249</f>
        <v>no</v>
      </c>
      <c r="L249" t="s">
        <v>18</v>
      </c>
      <c r="M249" t="s">
        <v>18</v>
      </c>
      <c r="N249" t="b">
        <f t="shared" si="1"/>
        <v>0</v>
      </c>
    </row>
    <row r="250">
      <c r="A250" t="str">
        <f>'InclExcl SE Problem'!L250</f>
        <v>no</v>
      </c>
      <c r="B250" t="str">
        <f>'InclExcl SE Problem'!M250</f>
        <v>no</v>
      </c>
      <c r="L250" t="s">
        <v>18</v>
      </c>
      <c r="M250" t="s">
        <v>18</v>
      </c>
      <c r="N250" t="b">
        <f t="shared" si="1"/>
        <v>0</v>
      </c>
    </row>
    <row r="251">
      <c r="A251" t="str">
        <f>'InclExcl SE Problem'!L251</f>
        <v>no</v>
      </c>
      <c r="B251" t="str">
        <f>'InclExcl SE Problem'!M251</f>
        <v>yes</v>
      </c>
      <c r="L251" t="s">
        <v>18</v>
      </c>
      <c r="M251" t="s">
        <v>20</v>
      </c>
      <c r="N251" t="b">
        <f t="shared" si="1"/>
        <v>1</v>
      </c>
    </row>
    <row r="252">
      <c r="A252" t="str">
        <f>'InclExcl SE Problem'!L252</f>
        <v>no</v>
      </c>
      <c r="B252" t="str">
        <f>'InclExcl SE Problem'!M252</f>
        <v>no</v>
      </c>
      <c r="L252" t="s">
        <v>18</v>
      </c>
      <c r="M252" t="s">
        <v>18</v>
      </c>
      <c r="N252" t="b">
        <f t="shared" si="1"/>
        <v>0</v>
      </c>
    </row>
    <row r="253">
      <c r="A253" t="str">
        <f>'InclExcl SE Problem'!L253</f>
        <v>yes</v>
      </c>
      <c r="B253" t="str">
        <f>'InclExcl SE Problem'!M253</f>
        <v>yes</v>
      </c>
      <c r="L253" t="s">
        <v>20</v>
      </c>
      <c r="M253" t="s">
        <v>20</v>
      </c>
      <c r="N253" t="b">
        <f t="shared" si="1"/>
        <v>1</v>
      </c>
    </row>
    <row r="254">
      <c r="A254" t="str">
        <f>'InclExcl SE Problem'!L254</f>
        <v>no</v>
      </c>
      <c r="B254" t="str">
        <f>'InclExcl SE Problem'!M254</f>
        <v>no</v>
      </c>
      <c r="L254" t="s">
        <v>18</v>
      </c>
      <c r="M254" t="s">
        <v>18</v>
      </c>
      <c r="N254" t="b">
        <f t="shared" si="1"/>
        <v>0</v>
      </c>
    </row>
    <row r="255">
      <c r="A255" t="str">
        <f>'InclExcl SE Problem'!L255</f>
        <v>no</v>
      </c>
      <c r="B255" t="str">
        <f>'InclExcl SE Problem'!M255</f>
        <v>no</v>
      </c>
      <c r="L255" t="s">
        <v>18</v>
      </c>
      <c r="M255" t="s">
        <v>18</v>
      </c>
      <c r="N255" t="b">
        <f t="shared" si="1"/>
        <v>0</v>
      </c>
    </row>
    <row r="256">
      <c r="A256" t="str">
        <f>'InclExcl SE Problem'!L256</f>
        <v>no</v>
      </c>
      <c r="B256" t="str">
        <f>'InclExcl SE Problem'!M256</f>
        <v>no</v>
      </c>
      <c r="L256" t="s">
        <v>18</v>
      </c>
      <c r="M256" t="s">
        <v>18</v>
      </c>
      <c r="N256" t="b">
        <f t="shared" si="1"/>
        <v>0</v>
      </c>
    </row>
    <row r="257">
      <c r="A257" t="str">
        <f>'InclExcl SE Problem'!L257</f>
        <v>no</v>
      </c>
      <c r="B257" t="str">
        <f>'InclExcl SE Problem'!M257</f>
        <v>no</v>
      </c>
      <c r="L257" t="s">
        <v>18</v>
      </c>
      <c r="M257" t="s">
        <v>18</v>
      </c>
      <c r="N257" t="b">
        <f t="shared" si="1"/>
        <v>0</v>
      </c>
    </row>
    <row r="258">
      <c r="A258" t="str">
        <f>'InclExcl SE Problem'!L258</f>
        <v>no</v>
      </c>
      <c r="B258" t="str">
        <f>'InclExcl SE Problem'!M258</f>
        <v>no</v>
      </c>
      <c r="L258" t="s">
        <v>18</v>
      </c>
      <c r="M258" t="s">
        <v>18</v>
      </c>
      <c r="N258" t="b">
        <f t="shared" si="1"/>
        <v>0</v>
      </c>
    </row>
    <row r="259">
      <c r="A259" t="str">
        <f>'InclExcl SE Problem'!L259</f>
        <v>no</v>
      </c>
      <c r="B259" t="str">
        <f>'InclExcl SE Problem'!M259</f>
        <v>no</v>
      </c>
      <c r="L259" t="s">
        <v>18</v>
      </c>
      <c r="M259" t="s">
        <v>18</v>
      </c>
      <c r="N259" t="b">
        <f t="shared" si="1"/>
        <v>0</v>
      </c>
    </row>
    <row r="260">
      <c r="A260" t="str">
        <f>'InclExcl SE Problem'!L260</f>
        <v>no</v>
      </c>
      <c r="B260" t="str">
        <f>'InclExcl SE Problem'!M260</f>
        <v>no</v>
      </c>
      <c r="L260" t="s">
        <v>18</v>
      </c>
      <c r="M260" t="s">
        <v>18</v>
      </c>
      <c r="N260" t="b">
        <f t="shared" si="1"/>
        <v>0</v>
      </c>
    </row>
    <row r="261">
      <c r="A261" t="str">
        <f>'InclExcl SE Problem'!L261</f>
        <v>no</v>
      </c>
      <c r="B261" t="str">
        <f>'InclExcl SE Problem'!M261</f>
        <v>no</v>
      </c>
      <c r="L261" t="s">
        <v>18</v>
      </c>
      <c r="M261" t="s">
        <v>18</v>
      </c>
      <c r="N261" t="b">
        <f t="shared" si="1"/>
        <v>0</v>
      </c>
    </row>
    <row r="262">
      <c r="A262" t="str">
        <f>'InclExcl SE Problem'!L262</f>
        <v>no</v>
      </c>
      <c r="B262" t="str">
        <f>'InclExcl SE Problem'!M262</f>
        <v>no</v>
      </c>
      <c r="L262" t="s">
        <v>18</v>
      </c>
      <c r="M262" t="s">
        <v>18</v>
      </c>
      <c r="N262" t="b">
        <f t="shared" si="1"/>
        <v>0</v>
      </c>
    </row>
    <row r="263">
      <c r="A263" t="str">
        <f>'InclExcl SE Problem'!L263</f>
        <v>no</v>
      </c>
      <c r="B263" t="str">
        <f>'InclExcl SE Problem'!M263</f>
        <v>no</v>
      </c>
      <c r="L263" t="s">
        <v>18</v>
      </c>
      <c r="M263" t="s">
        <v>18</v>
      </c>
      <c r="N263" t="b">
        <f t="shared" si="1"/>
        <v>0</v>
      </c>
    </row>
    <row r="264">
      <c r="A264" t="str">
        <f>'InclExcl SE Problem'!L264</f>
        <v>no</v>
      </c>
      <c r="B264" t="str">
        <f>'InclExcl SE Problem'!M264</f>
        <v>no</v>
      </c>
      <c r="L264" t="s">
        <v>18</v>
      </c>
      <c r="M264" t="s">
        <v>18</v>
      </c>
      <c r="N264" t="b">
        <f t="shared" si="1"/>
        <v>0</v>
      </c>
    </row>
    <row r="265">
      <c r="A265" t="str">
        <f>'InclExcl SE Problem'!L265</f>
        <v>no</v>
      </c>
      <c r="B265" t="str">
        <f>'InclExcl SE Problem'!M265</f>
        <v>no</v>
      </c>
      <c r="L265" t="s">
        <v>18</v>
      </c>
      <c r="M265" t="s">
        <v>18</v>
      </c>
      <c r="N265" t="b">
        <f t="shared" si="1"/>
        <v>0</v>
      </c>
    </row>
    <row r="266">
      <c r="A266" t="str">
        <f>'InclExcl SE Problem'!L266</f>
        <v>no</v>
      </c>
      <c r="B266" t="str">
        <f>'InclExcl SE Problem'!M266</f>
        <v>no</v>
      </c>
      <c r="L266" t="s">
        <v>18</v>
      </c>
      <c r="M266" t="s">
        <v>18</v>
      </c>
      <c r="N266" t="b">
        <f t="shared" si="1"/>
        <v>0</v>
      </c>
    </row>
    <row r="267">
      <c r="A267" t="str">
        <f>'InclExcl SE Problem'!L267</f>
        <v>no</v>
      </c>
      <c r="B267" t="str">
        <f>'InclExcl SE Problem'!M267</f>
        <v>no</v>
      </c>
      <c r="L267" t="s">
        <v>18</v>
      </c>
      <c r="M267" t="s">
        <v>18</v>
      </c>
      <c r="N267" t="b">
        <f t="shared" si="1"/>
        <v>0</v>
      </c>
    </row>
    <row r="268">
      <c r="A268" t="str">
        <f>'InclExcl SE Problem'!L268</f>
        <v>no</v>
      </c>
      <c r="B268" t="str">
        <f>'InclExcl SE Problem'!M268</f>
        <v>no</v>
      </c>
      <c r="L268" t="s">
        <v>18</v>
      </c>
      <c r="M268" t="s">
        <v>18</v>
      </c>
      <c r="N268" t="b">
        <f t="shared" si="1"/>
        <v>0</v>
      </c>
    </row>
    <row r="269">
      <c r="A269" t="str">
        <f>'InclExcl SE Problem'!L269</f>
        <v>no</v>
      </c>
      <c r="B269" t="str">
        <f>'InclExcl SE Problem'!M269</f>
        <v>no</v>
      </c>
      <c r="L269" t="s">
        <v>18</v>
      </c>
      <c r="M269" t="s">
        <v>18</v>
      </c>
      <c r="N269" t="b">
        <f t="shared" si="1"/>
        <v>0</v>
      </c>
    </row>
    <row r="270">
      <c r="A270" t="str">
        <f>'InclExcl SE Problem'!L270</f>
        <v>no</v>
      </c>
      <c r="B270" t="str">
        <f>'InclExcl SE Problem'!M270</f>
        <v>no</v>
      </c>
      <c r="L270" t="s">
        <v>18</v>
      </c>
      <c r="M270" t="s">
        <v>18</v>
      </c>
      <c r="N270" t="b">
        <f t="shared" si="1"/>
        <v>0</v>
      </c>
    </row>
    <row r="271">
      <c r="A271" t="str">
        <f>'InclExcl SE Problem'!L271</f>
        <v>no</v>
      </c>
      <c r="B271" t="str">
        <f>'InclExcl SE Problem'!M271</f>
        <v>no</v>
      </c>
      <c r="L271" t="s">
        <v>18</v>
      </c>
      <c r="M271" t="s">
        <v>18</v>
      </c>
      <c r="N271" t="b">
        <f t="shared" si="1"/>
        <v>0</v>
      </c>
    </row>
    <row r="272">
      <c r="A272" t="str">
        <f>'InclExcl SE Problem'!L272</f>
        <v>no</v>
      </c>
      <c r="B272" t="str">
        <f>'InclExcl SE Problem'!M272</f>
        <v>no</v>
      </c>
      <c r="L272" t="s">
        <v>18</v>
      </c>
      <c r="M272" t="s">
        <v>18</v>
      </c>
      <c r="N272" t="b">
        <f t="shared" si="1"/>
        <v>0</v>
      </c>
    </row>
    <row r="273">
      <c r="A273" t="str">
        <f>'InclExcl SE Problem'!L273</f>
        <v>no</v>
      </c>
      <c r="B273" t="str">
        <f>'InclExcl SE Problem'!M273</f>
        <v>no</v>
      </c>
      <c r="L273" t="s">
        <v>18</v>
      </c>
      <c r="M273" t="s">
        <v>18</v>
      </c>
      <c r="N273" t="b">
        <f t="shared" si="1"/>
        <v>0</v>
      </c>
    </row>
    <row r="274">
      <c r="A274" t="str">
        <f>'InclExcl SE Problem'!L274</f>
        <v>no</v>
      </c>
      <c r="B274" t="str">
        <f>'InclExcl SE Problem'!M274</f>
        <v>no</v>
      </c>
      <c r="L274" t="s">
        <v>18</v>
      </c>
      <c r="M274" t="s">
        <v>18</v>
      </c>
      <c r="N274" t="b">
        <f t="shared" si="1"/>
        <v>0</v>
      </c>
    </row>
    <row r="275">
      <c r="A275" t="str">
        <f>'InclExcl SE Problem'!L275</f>
        <v>no</v>
      </c>
      <c r="B275" t="str">
        <f>'InclExcl SE Problem'!M275</f>
        <v>no</v>
      </c>
      <c r="L275" t="s">
        <v>18</v>
      </c>
      <c r="M275" t="s">
        <v>18</v>
      </c>
      <c r="N275" t="b">
        <f t="shared" si="1"/>
        <v>0</v>
      </c>
    </row>
    <row r="276">
      <c r="A276" t="str">
        <f>'InclExcl SE Problem'!L276</f>
        <v>no</v>
      </c>
      <c r="B276" t="str">
        <f>'InclExcl SE Problem'!M276</f>
        <v>no</v>
      </c>
      <c r="L276" t="s">
        <v>18</v>
      </c>
      <c r="M276" t="s">
        <v>18</v>
      </c>
      <c r="N276" t="b">
        <f t="shared" si="1"/>
        <v>0</v>
      </c>
    </row>
    <row r="277">
      <c r="A277" t="str">
        <f>'InclExcl SE Problem'!L277</f>
        <v>no</v>
      </c>
      <c r="B277" t="str">
        <f>'InclExcl SE Problem'!M277</f>
        <v>no</v>
      </c>
      <c r="L277" t="s">
        <v>18</v>
      </c>
      <c r="M277" t="s">
        <v>18</v>
      </c>
      <c r="N277" t="b">
        <f t="shared" si="1"/>
        <v>0</v>
      </c>
    </row>
    <row r="278">
      <c r="A278" t="str">
        <f>'InclExcl SE Problem'!L278</f>
        <v>no</v>
      </c>
      <c r="B278" t="str">
        <f>'InclExcl SE Problem'!M278</f>
        <v>no</v>
      </c>
      <c r="L278" t="s">
        <v>18</v>
      </c>
      <c r="M278" t="s">
        <v>18</v>
      </c>
      <c r="N278" t="b">
        <f t="shared" si="1"/>
        <v>0</v>
      </c>
    </row>
    <row r="279">
      <c r="A279" t="str">
        <f>'InclExcl SE Problem'!L279</f>
        <v>no</v>
      </c>
      <c r="B279" t="str">
        <f>'InclExcl SE Problem'!M279</f>
        <v>no</v>
      </c>
      <c r="L279" t="s">
        <v>18</v>
      </c>
      <c r="M279" t="s">
        <v>18</v>
      </c>
      <c r="N279" t="b">
        <f t="shared" si="1"/>
        <v>0</v>
      </c>
    </row>
    <row r="280">
      <c r="A280" t="str">
        <f>'InclExcl SE Problem'!L280</f>
        <v>no</v>
      </c>
      <c r="B280" t="str">
        <f>'InclExcl SE Problem'!M280</f>
        <v>no</v>
      </c>
      <c r="L280" t="s">
        <v>18</v>
      </c>
      <c r="M280" t="s">
        <v>18</v>
      </c>
      <c r="N280" t="b">
        <f t="shared" si="1"/>
        <v>0</v>
      </c>
    </row>
    <row r="281">
      <c r="A281" t="str">
        <f>'InclExcl SE Problem'!L281</f>
        <v>no</v>
      </c>
      <c r="B281" t="str">
        <f>'InclExcl SE Problem'!M281</f>
        <v>no</v>
      </c>
      <c r="L281" t="s">
        <v>18</v>
      </c>
      <c r="M281" t="s">
        <v>18</v>
      </c>
      <c r="N281" t="b">
        <f t="shared" si="1"/>
        <v>0</v>
      </c>
    </row>
    <row r="282">
      <c r="A282" t="str">
        <f>'InclExcl SE Problem'!L282</f>
        <v>no</v>
      </c>
      <c r="B282" t="str">
        <f>'InclExcl SE Problem'!M282</f>
        <v>no</v>
      </c>
      <c r="L282" t="s">
        <v>18</v>
      </c>
      <c r="M282" t="s">
        <v>18</v>
      </c>
      <c r="N282" t="b">
        <f t="shared" si="1"/>
        <v>0</v>
      </c>
    </row>
    <row r="283">
      <c r="A283" t="str">
        <f>'InclExcl SE Problem'!L283</f>
        <v>no</v>
      </c>
      <c r="B283" t="str">
        <f>'InclExcl SE Problem'!M283</f>
        <v>no</v>
      </c>
      <c r="L283" t="s">
        <v>18</v>
      </c>
      <c r="M283" t="s">
        <v>18</v>
      </c>
      <c r="N283" t="b">
        <f t="shared" si="1"/>
        <v>0</v>
      </c>
    </row>
    <row r="284">
      <c r="A284" t="str">
        <f>'InclExcl SE Problem'!L284</f>
        <v>no</v>
      </c>
      <c r="B284" t="str">
        <f>'InclExcl SE Problem'!M284</f>
        <v>no</v>
      </c>
      <c r="L284" t="s">
        <v>18</v>
      </c>
      <c r="M284" t="s">
        <v>18</v>
      </c>
      <c r="N284" t="b">
        <f t="shared" si="1"/>
        <v>0</v>
      </c>
    </row>
    <row r="285">
      <c r="A285" t="str">
        <f>'InclExcl SE Problem'!L285</f>
        <v>no</v>
      </c>
      <c r="B285" t="str">
        <f>'InclExcl SE Problem'!M285</f>
        <v>yes</v>
      </c>
      <c r="L285" t="s">
        <v>18</v>
      </c>
      <c r="M285" t="s">
        <v>20</v>
      </c>
      <c r="N285" t="b">
        <f t="shared" si="1"/>
        <v>1</v>
      </c>
    </row>
    <row r="286">
      <c r="A286" t="str">
        <f>'InclExcl SE Problem'!L286</f>
        <v>no</v>
      </c>
      <c r="B286" t="str">
        <f>'InclExcl SE Problem'!M286</f>
        <v>no</v>
      </c>
      <c r="L286" t="s">
        <v>18</v>
      </c>
      <c r="M286" t="s">
        <v>18</v>
      </c>
      <c r="N286" t="b">
        <f t="shared" si="1"/>
        <v>0</v>
      </c>
    </row>
    <row r="287">
      <c r="A287" t="str">
        <f>'InclExcl SE Problem'!L287</f>
        <v>no</v>
      </c>
      <c r="B287" t="str">
        <f>'InclExcl SE Problem'!M287</f>
        <v>no</v>
      </c>
      <c r="L287" t="s">
        <v>18</v>
      </c>
      <c r="M287" t="s">
        <v>18</v>
      </c>
      <c r="N287" t="b">
        <f t="shared" si="1"/>
        <v>0</v>
      </c>
    </row>
    <row r="288">
      <c r="A288" t="str">
        <f>'InclExcl SE Problem'!L288</f>
        <v>no</v>
      </c>
      <c r="B288" t="str">
        <f>'InclExcl SE Problem'!M288</f>
        <v>no</v>
      </c>
      <c r="L288" t="s">
        <v>18</v>
      </c>
      <c r="M288" t="s">
        <v>18</v>
      </c>
      <c r="N288" t="b">
        <f t="shared" si="1"/>
        <v>0</v>
      </c>
    </row>
    <row r="289">
      <c r="A289" t="str">
        <f>'InclExcl SE Problem'!L289</f>
        <v>no</v>
      </c>
      <c r="B289" t="str">
        <f>'InclExcl SE Problem'!M289</f>
        <v>no</v>
      </c>
      <c r="L289" t="s">
        <v>18</v>
      </c>
      <c r="M289" t="s">
        <v>18</v>
      </c>
      <c r="N289" t="b">
        <f t="shared" si="1"/>
        <v>0</v>
      </c>
    </row>
    <row r="290">
      <c r="A290" t="str">
        <f>'InclExcl SE Problem'!L290</f>
        <v>no</v>
      </c>
      <c r="B290" t="str">
        <f>'InclExcl SE Problem'!M290</f>
        <v>no</v>
      </c>
      <c r="L290" t="s">
        <v>18</v>
      </c>
      <c r="M290" t="s">
        <v>18</v>
      </c>
      <c r="N290" t="b">
        <f t="shared" si="1"/>
        <v>0</v>
      </c>
    </row>
    <row r="291">
      <c r="A291" t="str">
        <f>'InclExcl SE Problem'!L291</f>
        <v>no</v>
      </c>
      <c r="B291" t="str">
        <f>'InclExcl SE Problem'!M291</f>
        <v>no</v>
      </c>
      <c r="L291" t="s">
        <v>18</v>
      </c>
      <c r="M291" t="s">
        <v>18</v>
      </c>
      <c r="N291" t="b">
        <f t="shared" si="1"/>
        <v>0</v>
      </c>
    </row>
    <row r="292">
      <c r="A292" t="str">
        <f>'InclExcl SE Problem'!L292</f>
        <v>no</v>
      </c>
      <c r="B292" t="str">
        <f>'InclExcl SE Problem'!M292</f>
        <v>no</v>
      </c>
      <c r="L292" t="s">
        <v>18</v>
      </c>
      <c r="M292" t="s">
        <v>18</v>
      </c>
      <c r="N292" t="b">
        <f t="shared" si="1"/>
        <v>0</v>
      </c>
    </row>
    <row r="293">
      <c r="A293" t="str">
        <f>'InclExcl SE Problem'!L293</f>
        <v>yes</v>
      </c>
      <c r="B293" t="str">
        <f>'InclExcl SE Problem'!M293</f>
        <v>yes</v>
      </c>
      <c r="L293" t="s">
        <v>20</v>
      </c>
      <c r="M293" t="s">
        <v>20</v>
      </c>
      <c r="N293" t="b">
        <f t="shared" si="1"/>
        <v>1</v>
      </c>
    </row>
    <row r="294">
      <c r="A294" t="str">
        <f>'InclExcl SE Problem'!L294</f>
        <v>no</v>
      </c>
      <c r="B294" t="str">
        <f>'InclExcl SE Problem'!M294</f>
        <v>no</v>
      </c>
      <c r="L294" t="s">
        <v>18</v>
      </c>
      <c r="M294" t="s">
        <v>18</v>
      </c>
      <c r="N294" t="b">
        <f t="shared" si="1"/>
        <v>0</v>
      </c>
    </row>
    <row r="295">
      <c r="A295" t="str">
        <f>'InclExcl SE Problem'!L295</f>
        <v>no</v>
      </c>
      <c r="B295" t="str">
        <f>'InclExcl SE Problem'!M295</f>
        <v>no</v>
      </c>
      <c r="L295" t="s">
        <v>18</v>
      </c>
      <c r="M295" t="s">
        <v>18</v>
      </c>
      <c r="N295" t="b">
        <f t="shared" si="1"/>
        <v>0</v>
      </c>
    </row>
    <row r="296">
      <c r="A296" t="str">
        <f>'InclExcl SE Problem'!L296</f>
        <v>no</v>
      </c>
      <c r="B296" t="str">
        <f>'InclExcl SE Problem'!M296</f>
        <v>no</v>
      </c>
      <c r="L296" t="s">
        <v>18</v>
      </c>
      <c r="M296" t="s">
        <v>18</v>
      </c>
      <c r="N296" t="b">
        <f t="shared" si="1"/>
        <v>0</v>
      </c>
    </row>
    <row r="297">
      <c r="A297" t="str">
        <f>'InclExcl SE Problem'!L297</f>
        <v>no</v>
      </c>
      <c r="B297" t="str">
        <f>'InclExcl SE Problem'!M297</f>
        <v>no</v>
      </c>
      <c r="L297" t="s">
        <v>18</v>
      </c>
      <c r="M297" t="s">
        <v>18</v>
      </c>
      <c r="N297" t="b">
        <f t="shared" si="1"/>
        <v>0</v>
      </c>
    </row>
    <row r="298">
      <c r="A298" t="str">
        <f>'InclExcl SE Problem'!L298</f>
        <v>no</v>
      </c>
      <c r="B298" t="str">
        <f>'InclExcl SE Problem'!M298</f>
        <v>no</v>
      </c>
      <c r="L298" t="s">
        <v>18</v>
      </c>
      <c r="M298" t="s">
        <v>18</v>
      </c>
      <c r="N298" t="b">
        <f t="shared" si="1"/>
        <v>0</v>
      </c>
    </row>
    <row r="299">
      <c r="A299" t="str">
        <f>'InclExcl SE Problem'!L299</f>
        <v>no</v>
      </c>
      <c r="B299" t="str">
        <f>'InclExcl SE Problem'!M299</f>
        <v>no</v>
      </c>
      <c r="L299" t="s">
        <v>18</v>
      </c>
      <c r="M299" t="s">
        <v>18</v>
      </c>
      <c r="N299" t="b">
        <f t="shared" si="1"/>
        <v>0</v>
      </c>
    </row>
    <row r="300">
      <c r="A300" t="str">
        <f>'InclExcl SE Problem'!L300</f>
        <v>no</v>
      </c>
      <c r="B300" t="str">
        <f>'InclExcl SE Problem'!M300</f>
        <v>no</v>
      </c>
      <c r="L300" t="s">
        <v>18</v>
      </c>
      <c r="M300" t="s">
        <v>18</v>
      </c>
      <c r="N300" t="b">
        <f t="shared" si="1"/>
        <v>0</v>
      </c>
    </row>
    <row r="301">
      <c r="A301" t="str">
        <f>'InclExcl SE Problem'!L301</f>
        <v>no</v>
      </c>
      <c r="B301" t="str">
        <f>'InclExcl SE Problem'!M301</f>
        <v>no</v>
      </c>
      <c r="L301" t="s">
        <v>18</v>
      </c>
      <c r="M301" t="s">
        <v>18</v>
      </c>
      <c r="N301" t="b">
        <f t="shared" si="1"/>
        <v>0</v>
      </c>
    </row>
    <row r="302">
      <c r="A302" t="str">
        <f>'InclExcl SE Problem'!L302</f>
        <v>no</v>
      </c>
      <c r="B302" t="str">
        <f>'InclExcl SE Problem'!M302</f>
        <v>no</v>
      </c>
      <c r="L302" t="s">
        <v>18</v>
      </c>
      <c r="M302" t="s">
        <v>18</v>
      </c>
      <c r="N302" t="b">
        <f t="shared" si="1"/>
        <v>0</v>
      </c>
    </row>
    <row r="303">
      <c r="A303" t="str">
        <f>'InclExcl SE Problem'!L303</f>
        <v>no</v>
      </c>
      <c r="B303" t="str">
        <f>'InclExcl SE Problem'!M303</f>
        <v>no</v>
      </c>
      <c r="L303" t="s">
        <v>18</v>
      </c>
      <c r="M303" t="s">
        <v>18</v>
      </c>
      <c r="N303" t="b">
        <f t="shared" si="1"/>
        <v>0</v>
      </c>
    </row>
    <row r="304">
      <c r="A304" t="str">
        <f>'InclExcl SE Problem'!L304</f>
        <v>no</v>
      </c>
      <c r="B304" t="str">
        <f>'InclExcl SE Problem'!M304</f>
        <v>no</v>
      </c>
      <c r="L304" t="s">
        <v>18</v>
      </c>
      <c r="M304" t="s">
        <v>18</v>
      </c>
      <c r="N304" t="b">
        <f t="shared" si="1"/>
        <v>0</v>
      </c>
    </row>
    <row r="305">
      <c r="A305" t="str">
        <f>'InclExcl SE Problem'!L305</f>
        <v>no</v>
      </c>
      <c r="B305" t="str">
        <f>'InclExcl SE Problem'!M305</f>
        <v>no</v>
      </c>
      <c r="L305" t="s">
        <v>18</v>
      </c>
      <c r="M305" t="s">
        <v>18</v>
      </c>
      <c r="N305" t="b">
        <f t="shared" si="1"/>
        <v>0</v>
      </c>
    </row>
    <row r="306">
      <c r="A306" t="str">
        <f>'InclExcl SE Problem'!L306</f>
        <v>no</v>
      </c>
      <c r="B306" t="str">
        <f>'InclExcl SE Problem'!M306</f>
        <v>no</v>
      </c>
      <c r="L306" t="s">
        <v>18</v>
      </c>
      <c r="M306" t="s">
        <v>18</v>
      </c>
      <c r="N306" t="b">
        <f t="shared" si="1"/>
        <v>0</v>
      </c>
    </row>
    <row r="307">
      <c r="A307" t="str">
        <f>'InclExcl SE Problem'!L307</f>
        <v>no</v>
      </c>
      <c r="B307" t="str">
        <f>'InclExcl SE Problem'!M307</f>
        <v>no</v>
      </c>
      <c r="L307" t="s">
        <v>18</v>
      </c>
      <c r="M307" t="s">
        <v>18</v>
      </c>
      <c r="N307" t="b">
        <f t="shared" si="1"/>
        <v>0</v>
      </c>
    </row>
    <row r="308">
      <c r="A308" t="str">
        <f>'InclExcl SE Problem'!L308</f>
        <v>no</v>
      </c>
      <c r="B308" t="str">
        <f>'InclExcl SE Problem'!M308</f>
        <v>no</v>
      </c>
      <c r="L308" t="s">
        <v>18</v>
      </c>
      <c r="M308" t="s">
        <v>18</v>
      </c>
      <c r="N308" t="b">
        <f t="shared" si="1"/>
        <v>0</v>
      </c>
    </row>
    <row r="309">
      <c r="A309" t="str">
        <f>'InclExcl SE Problem'!L309</f>
        <v>no</v>
      </c>
      <c r="B309" t="str">
        <f>'InclExcl SE Problem'!M309</f>
        <v>no</v>
      </c>
      <c r="L309" t="s">
        <v>18</v>
      </c>
      <c r="M309" t="s">
        <v>18</v>
      </c>
      <c r="N309" t="b">
        <f t="shared" si="1"/>
        <v>0</v>
      </c>
    </row>
    <row r="310">
      <c r="A310" t="str">
        <f>'InclExcl SE Problem'!L310</f>
        <v>no</v>
      </c>
      <c r="B310" t="str">
        <f>'InclExcl SE Problem'!M310</f>
        <v>no</v>
      </c>
      <c r="L310" t="s">
        <v>18</v>
      </c>
      <c r="M310" t="s">
        <v>18</v>
      </c>
      <c r="N310" t="b">
        <f t="shared" si="1"/>
        <v>0</v>
      </c>
    </row>
    <row r="311">
      <c r="A311" t="str">
        <f>'InclExcl SE Problem'!L311</f>
        <v>no</v>
      </c>
      <c r="B311" t="str">
        <f>'InclExcl SE Problem'!M311</f>
        <v>no</v>
      </c>
      <c r="L311" t="s">
        <v>18</v>
      </c>
      <c r="M311" t="s">
        <v>18</v>
      </c>
      <c r="N311" t="b">
        <f t="shared" si="1"/>
        <v>0</v>
      </c>
    </row>
    <row r="312">
      <c r="A312" t="str">
        <f>'InclExcl SE Problem'!L312</f>
        <v>no</v>
      </c>
      <c r="B312" t="str">
        <f>'InclExcl SE Problem'!M312</f>
        <v>no</v>
      </c>
      <c r="L312" t="s">
        <v>18</v>
      </c>
      <c r="M312" t="s">
        <v>18</v>
      </c>
      <c r="N312" t="b">
        <f t="shared" si="1"/>
        <v>0</v>
      </c>
    </row>
    <row r="313">
      <c r="A313" t="str">
        <f>'InclExcl SE Problem'!L313</f>
        <v>yes</v>
      </c>
      <c r="B313" t="str">
        <f>'InclExcl SE Problem'!M313</f>
        <v>yes</v>
      </c>
      <c r="L313" t="s">
        <v>20</v>
      </c>
      <c r="M313" t="s">
        <v>20</v>
      </c>
      <c r="N313" t="b">
        <f t="shared" si="1"/>
        <v>1</v>
      </c>
    </row>
    <row r="314">
      <c r="A314" t="str">
        <f>'InclExcl SE Problem'!L314</f>
        <v>no</v>
      </c>
      <c r="B314" t="str">
        <f>'InclExcl SE Problem'!M314</f>
        <v>no</v>
      </c>
      <c r="L314" t="s">
        <v>18</v>
      </c>
      <c r="M314" t="s">
        <v>18</v>
      </c>
      <c r="N314" t="b">
        <f t="shared" si="1"/>
        <v>0</v>
      </c>
    </row>
    <row r="315">
      <c r="A315" t="str">
        <f>'InclExcl SE Problem'!L315</f>
        <v>no</v>
      </c>
      <c r="B315" t="str">
        <f>'InclExcl SE Problem'!M315</f>
        <v>no</v>
      </c>
      <c r="L315" t="s">
        <v>18</v>
      </c>
      <c r="M315" t="s">
        <v>18</v>
      </c>
      <c r="N315" t="b">
        <f t="shared" si="1"/>
        <v>0</v>
      </c>
    </row>
    <row r="316">
      <c r="A316" t="str">
        <f>'InclExcl SE Problem'!L316</f>
        <v>no</v>
      </c>
      <c r="B316" t="str">
        <f>'InclExcl SE Problem'!M316</f>
        <v>no</v>
      </c>
      <c r="L316" t="s">
        <v>18</v>
      </c>
      <c r="M316" t="s">
        <v>18</v>
      </c>
      <c r="N316" t="b">
        <f t="shared" si="1"/>
        <v>0</v>
      </c>
    </row>
    <row r="317">
      <c r="A317" t="str">
        <f>'InclExcl SE Problem'!L317</f>
        <v>no</v>
      </c>
      <c r="B317" t="str">
        <f>'InclExcl SE Problem'!M317</f>
        <v>no</v>
      </c>
      <c r="L317" t="s">
        <v>18</v>
      </c>
      <c r="M317" t="s">
        <v>18</v>
      </c>
      <c r="N317" t="b">
        <f t="shared" si="1"/>
        <v>0</v>
      </c>
    </row>
    <row r="318">
      <c r="A318" t="str">
        <f>'InclExcl SE Problem'!L318</f>
        <v>yes</v>
      </c>
      <c r="B318" t="str">
        <f>'InclExcl SE Problem'!M318</f>
        <v>yes</v>
      </c>
      <c r="L318" t="s">
        <v>20</v>
      </c>
      <c r="M318" t="s">
        <v>20</v>
      </c>
      <c r="N318" t="b">
        <f t="shared" si="1"/>
        <v>1</v>
      </c>
    </row>
    <row r="319">
      <c r="A319" t="str">
        <f>'InclExcl SE Problem'!L319</f>
        <v>no</v>
      </c>
      <c r="B319" t="str">
        <f>'InclExcl SE Problem'!M319</f>
        <v>no</v>
      </c>
      <c r="L319" t="s">
        <v>18</v>
      </c>
      <c r="M319" t="s">
        <v>18</v>
      </c>
      <c r="N319" t="b">
        <f t="shared" si="1"/>
        <v>0</v>
      </c>
    </row>
    <row r="320">
      <c r="A320" t="str">
        <f>'InclExcl SE Problem'!L320</f>
        <v>yes</v>
      </c>
      <c r="B320" t="str">
        <f>'InclExcl SE Problem'!M320</f>
        <v>yes</v>
      </c>
      <c r="L320" t="s">
        <v>20</v>
      </c>
      <c r="M320" t="s">
        <v>20</v>
      </c>
      <c r="N320" t="b">
        <f t="shared" si="1"/>
        <v>1</v>
      </c>
    </row>
    <row r="321">
      <c r="A321" t="str">
        <f>'InclExcl SE Problem'!L321</f>
        <v>no</v>
      </c>
      <c r="B321" t="str">
        <f>'InclExcl SE Problem'!M321</f>
        <v>no</v>
      </c>
      <c r="L321" t="s">
        <v>18</v>
      </c>
      <c r="M321" t="s">
        <v>18</v>
      </c>
      <c r="N321" t="b">
        <f t="shared" si="1"/>
        <v>0</v>
      </c>
    </row>
    <row r="322">
      <c r="A322" t="str">
        <f>'InclExcl SE Problem'!L322</f>
        <v>no</v>
      </c>
      <c r="B322" t="str">
        <f>'InclExcl SE Problem'!M322</f>
        <v>no</v>
      </c>
      <c r="L322" t="s">
        <v>18</v>
      </c>
      <c r="M322" t="s">
        <v>18</v>
      </c>
      <c r="N322" t="b">
        <f t="shared" si="1"/>
        <v>0</v>
      </c>
    </row>
    <row r="323">
      <c r="A323" t="str">
        <f>'InclExcl SE Problem'!L323</f>
        <v>no</v>
      </c>
      <c r="B323" t="str">
        <f>'InclExcl SE Problem'!M323</f>
        <v>no</v>
      </c>
      <c r="L323" t="s">
        <v>18</v>
      </c>
      <c r="M323" t="s">
        <v>18</v>
      </c>
      <c r="N323" t="b">
        <f t="shared" si="1"/>
        <v>0</v>
      </c>
    </row>
    <row r="324">
      <c r="A324" t="str">
        <f>'InclExcl SE Problem'!L324</f>
        <v>no</v>
      </c>
      <c r="B324" t="str">
        <f>'InclExcl SE Problem'!M324</f>
        <v>no</v>
      </c>
      <c r="L324" t="s">
        <v>18</v>
      </c>
      <c r="M324" t="s">
        <v>18</v>
      </c>
      <c r="N324" t="b">
        <f t="shared" si="1"/>
        <v>0</v>
      </c>
    </row>
    <row r="325">
      <c r="A325" t="str">
        <f>'InclExcl SE Problem'!L325</f>
        <v>no</v>
      </c>
      <c r="B325" t="str">
        <f>'InclExcl SE Problem'!M325</f>
        <v>no</v>
      </c>
      <c r="L325" t="s">
        <v>18</v>
      </c>
      <c r="M325" t="s">
        <v>18</v>
      </c>
      <c r="N325" t="b">
        <f t="shared" si="1"/>
        <v>0</v>
      </c>
    </row>
    <row r="326">
      <c r="A326" t="str">
        <f>'InclExcl SE Problem'!L326</f>
        <v>no</v>
      </c>
      <c r="B326" t="str">
        <f>'InclExcl SE Problem'!M326</f>
        <v>yes</v>
      </c>
      <c r="L326" t="s">
        <v>18</v>
      </c>
      <c r="M326" t="s">
        <v>20</v>
      </c>
      <c r="N326" t="b">
        <f t="shared" si="1"/>
        <v>1</v>
      </c>
    </row>
    <row r="327">
      <c r="A327" t="str">
        <f>'InclExcl SE Problem'!L327</f>
        <v>no</v>
      </c>
      <c r="B327" t="str">
        <f>'InclExcl SE Problem'!M327</f>
        <v>no</v>
      </c>
      <c r="L327" t="s">
        <v>18</v>
      </c>
      <c r="M327" t="s">
        <v>18</v>
      </c>
      <c r="N327" t="b">
        <f t="shared" si="1"/>
        <v>0</v>
      </c>
    </row>
    <row r="328">
      <c r="A328" t="str">
        <f>'InclExcl SE Problem'!L328</f>
        <v>no</v>
      </c>
      <c r="B328" t="str">
        <f>'InclExcl SE Problem'!M328</f>
        <v>no</v>
      </c>
      <c r="L328" t="s">
        <v>18</v>
      </c>
      <c r="M328" t="s">
        <v>18</v>
      </c>
      <c r="N328" t="b">
        <f t="shared" si="1"/>
        <v>0</v>
      </c>
    </row>
    <row r="329">
      <c r="A329" t="str">
        <f>'InclExcl SE Problem'!L329</f>
        <v>no</v>
      </c>
      <c r="B329" t="str">
        <f>'InclExcl SE Problem'!M329</f>
        <v>no</v>
      </c>
      <c r="L329" t="s">
        <v>18</v>
      </c>
      <c r="M329" t="s">
        <v>18</v>
      </c>
      <c r="N329" t="b">
        <f t="shared" si="1"/>
        <v>0</v>
      </c>
    </row>
    <row r="330">
      <c r="A330" t="str">
        <f>'InclExcl SE Problem'!L330</f>
        <v>no</v>
      </c>
      <c r="B330" t="str">
        <f>'InclExcl SE Problem'!M330</f>
        <v>no</v>
      </c>
      <c r="L330" t="s">
        <v>18</v>
      </c>
      <c r="M330" t="s">
        <v>18</v>
      </c>
      <c r="N330" t="b">
        <f t="shared" si="1"/>
        <v>0</v>
      </c>
    </row>
    <row r="331">
      <c r="A331" t="str">
        <f>'InclExcl SE Problem'!L331</f>
        <v>no</v>
      </c>
      <c r="B331" t="str">
        <f>'InclExcl SE Problem'!M331</f>
        <v>no</v>
      </c>
      <c r="L331" t="s">
        <v>18</v>
      </c>
      <c r="M331" t="s">
        <v>18</v>
      </c>
      <c r="N331" t="b">
        <f t="shared" si="1"/>
        <v>0</v>
      </c>
    </row>
    <row r="332">
      <c r="A332" t="str">
        <f>'InclExcl SE Problem'!L332</f>
        <v>no</v>
      </c>
      <c r="B332" t="str">
        <f>'InclExcl SE Problem'!M332</f>
        <v>yes</v>
      </c>
      <c r="L332" t="s">
        <v>18</v>
      </c>
      <c r="M332" t="s">
        <v>20</v>
      </c>
      <c r="N332" t="b">
        <f t="shared" si="1"/>
        <v>1</v>
      </c>
    </row>
    <row r="333">
      <c r="A333" t="str">
        <f>'InclExcl SE Problem'!L333</f>
        <v>yes</v>
      </c>
      <c r="B333" t="str">
        <f>'InclExcl SE Problem'!M333</f>
        <v>yes</v>
      </c>
      <c r="L333" t="s">
        <v>20</v>
      </c>
      <c r="M333" t="s">
        <v>20</v>
      </c>
      <c r="N333" t="b">
        <f t="shared" si="1"/>
        <v>1</v>
      </c>
    </row>
    <row r="334">
      <c r="A334" t="str">
        <f>'InclExcl SE Problem'!L334</f>
        <v>yes</v>
      </c>
      <c r="B334" t="str">
        <f>'InclExcl SE Problem'!M334</f>
        <v>yes</v>
      </c>
      <c r="L334" t="s">
        <v>20</v>
      </c>
      <c r="M334" t="s">
        <v>20</v>
      </c>
      <c r="N334" t="b">
        <f t="shared" si="1"/>
        <v>1</v>
      </c>
    </row>
    <row r="335">
      <c r="A335" t="str">
        <f>'InclExcl SE Problem'!L335</f>
        <v>no</v>
      </c>
      <c r="B335" t="str">
        <f>'InclExcl SE Problem'!M335</f>
        <v>no</v>
      </c>
      <c r="L335" t="s">
        <v>18</v>
      </c>
      <c r="M335" t="s">
        <v>18</v>
      </c>
      <c r="N335" t="b">
        <f t="shared" si="1"/>
        <v>0</v>
      </c>
    </row>
    <row r="336">
      <c r="A336" t="str">
        <f>'InclExcl SE Problem'!L336</f>
        <v>no</v>
      </c>
      <c r="B336" t="str">
        <f>'InclExcl SE Problem'!M336</f>
        <v>no</v>
      </c>
      <c r="L336" t="s">
        <v>18</v>
      </c>
      <c r="M336" t="s">
        <v>18</v>
      </c>
      <c r="N336" t="b">
        <f t="shared" si="1"/>
        <v>0</v>
      </c>
    </row>
    <row r="337">
      <c r="A337" t="str">
        <f>'InclExcl SE Problem'!L337</f>
        <v>no</v>
      </c>
      <c r="B337" t="str">
        <f>'InclExcl SE Problem'!M337</f>
        <v>no</v>
      </c>
      <c r="L337" t="s">
        <v>18</v>
      </c>
      <c r="M337" t="s">
        <v>18</v>
      </c>
      <c r="N337" t="b">
        <f t="shared" si="1"/>
        <v>0</v>
      </c>
    </row>
    <row r="338">
      <c r="A338" t="str">
        <f>'InclExcl SE Problem'!L338</f>
        <v>no</v>
      </c>
      <c r="B338" t="str">
        <f>'InclExcl SE Problem'!M338</f>
        <v>no</v>
      </c>
      <c r="L338" t="s">
        <v>18</v>
      </c>
      <c r="M338" t="s">
        <v>18</v>
      </c>
      <c r="N338" t="b">
        <f t="shared" si="1"/>
        <v>0</v>
      </c>
    </row>
    <row r="339">
      <c r="A339" t="str">
        <f>'InclExcl SE Problem'!L339</f>
        <v>no</v>
      </c>
      <c r="B339" t="str">
        <f>'InclExcl SE Problem'!M339</f>
        <v>no</v>
      </c>
      <c r="L339" t="s">
        <v>18</v>
      </c>
      <c r="M339" t="s">
        <v>18</v>
      </c>
      <c r="N339" t="b">
        <f t="shared" si="1"/>
        <v>0</v>
      </c>
    </row>
    <row r="340">
      <c r="A340" t="str">
        <f>'InclExcl SE Problem'!L340</f>
        <v>no</v>
      </c>
      <c r="B340" t="str">
        <f>'InclExcl SE Problem'!M340</f>
        <v>no</v>
      </c>
      <c r="L340" t="s">
        <v>18</v>
      </c>
      <c r="M340" t="s">
        <v>18</v>
      </c>
      <c r="N340" t="b">
        <f t="shared" si="1"/>
        <v>0</v>
      </c>
    </row>
    <row r="341">
      <c r="A341" t="str">
        <f>'InclExcl SE Problem'!L341</f>
        <v>no</v>
      </c>
      <c r="B341" t="str">
        <f>'InclExcl SE Problem'!M341</f>
        <v>no</v>
      </c>
      <c r="L341" t="s">
        <v>18</v>
      </c>
      <c r="M341" t="s">
        <v>18</v>
      </c>
      <c r="N341" t="b">
        <f t="shared" si="1"/>
        <v>0</v>
      </c>
    </row>
    <row r="342">
      <c r="A342" t="str">
        <f>'InclExcl SE Problem'!L342</f>
        <v>no</v>
      </c>
      <c r="B342" t="str">
        <f>'InclExcl SE Problem'!M342</f>
        <v>no</v>
      </c>
      <c r="L342" t="s">
        <v>18</v>
      </c>
      <c r="M342" t="s">
        <v>18</v>
      </c>
      <c r="N342" t="b">
        <f t="shared" si="1"/>
        <v>0</v>
      </c>
    </row>
    <row r="343">
      <c r="A343" t="str">
        <f>'InclExcl SE Problem'!L343</f>
        <v>no</v>
      </c>
      <c r="B343" t="str">
        <f>'InclExcl SE Problem'!M343</f>
        <v>no</v>
      </c>
      <c r="L343" t="s">
        <v>18</v>
      </c>
      <c r="M343" t="s">
        <v>18</v>
      </c>
      <c r="N343" t="b">
        <f t="shared" si="1"/>
        <v>0</v>
      </c>
    </row>
    <row r="344">
      <c r="A344" t="str">
        <f>'InclExcl SE Problem'!L344</f>
        <v>yes</v>
      </c>
      <c r="B344" t="str">
        <f>'InclExcl SE Problem'!M344</f>
        <v>yes</v>
      </c>
      <c r="L344" t="s">
        <v>20</v>
      </c>
      <c r="M344" t="s">
        <v>20</v>
      </c>
      <c r="N344" t="b">
        <f t="shared" si="1"/>
        <v>1</v>
      </c>
    </row>
    <row r="345">
      <c r="A345" t="str">
        <f>'InclExcl SE Problem'!L345</f>
        <v>no</v>
      </c>
      <c r="B345" t="str">
        <f>'InclExcl SE Problem'!M345</f>
        <v>no</v>
      </c>
      <c r="L345" t="s">
        <v>18</v>
      </c>
      <c r="M345" t="s">
        <v>18</v>
      </c>
      <c r="N345" t="b">
        <f t="shared" si="1"/>
        <v>0</v>
      </c>
    </row>
    <row r="346">
      <c r="A346" t="str">
        <f>'InclExcl SE Problem'!L346</f>
        <v>no</v>
      </c>
      <c r="B346" t="str">
        <f>'InclExcl SE Problem'!M346</f>
        <v>no</v>
      </c>
      <c r="L346" t="s">
        <v>18</v>
      </c>
      <c r="M346" t="s">
        <v>18</v>
      </c>
      <c r="N346" t="b">
        <f t="shared" si="1"/>
        <v>0</v>
      </c>
    </row>
    <row r="347">
      <c r="A347" t="str">
        <f>'InclExcl SE Problem'!L347</f>
        <v>no</v>
      </c>
      <c r="B347" t="str">
        <f>'InclExcl SE Problem'!M347</f>
        <v>no</v>
      </c>
      <c r="L347" t="s">
        <v>18</v>
      </c>
      <c r="M347" t="s">
        <v>18</v>
      </c>
      <c r="N347" t="b">
        <f t="shared" si="1"/>
        <v>0</v>
      </c>
    </row>
    <row r="348">
      <c r="A348" t="str">
        <f>'InclExcl SE Problem'!L348</f>
        <v>yes</v>
      </c>
      <c r="B348" t="str">
        <f>'InclExcl SE Problem'!M348</f>
        <v>yes</v>
      </c>
      <c r="L348" t="s">
        <v>20</v>
      </c>
      <c r="M348" t="s">
        <v>20</v>
      </c>
      <c r="N348" t="b">
        <f t="shared" si="1"/>
        <v>1</v>
      </c>
    </row>
    <row r="349">
      <c r="A349" t="str">
        <f>'InclExcl SE Problem'!L349</f>
        <v>no</v>
      </c>
      <c r="B349" t="str">
        <f>'InclExcl SE Problem'!M349</f>
        <v>no</v>
      </c>
      <c r="L349" t="s">
        <v>18</v>
      </c>
      <c r="M349" t="s">
        <v>18</v>
      </c>
      <c r="N349" t="b">
        <f t="shared" si="1"/>
        <v>0</v>
      </c>
    </row>
    <row r="350">
      <c r="A350" t="str">
        <f>'InclExcl SE Problem'!L350</f>
        <v>no</v>
      </c>
      <c r="B350" t="str">
        <f>'InclExcl SE Problem'!M350</f>
        <v>no</v>
      </c>
      <c r="L350" t="s">
        <v>18</v>
      </c>
      <c r="M350" t="s">
        <v>18</v>
      </c>
      <c r="N350" t="b">
        <f t="shared" si="1"/>
        <v>0</v>
      </c>
    </row>
    <row r="351">
      <c r="A351" t="str">
        <f>'InclExcl SE Problem'!L351</f>
        <v>no</v>
      </c>
      <c r="B351" t="str">
        <f>'InclExcl SE Problem'!M351</f>
        <v>no</v>
      </c>
      <c r="L351" t="s">
        <v>18</v>
      </c>
      <c r="M351" t="s">
        <v>18</v>
      </c>
      <c r="N351" t="b">
        <f t="shared" si="1"/>
        <v>0</v>
      </c>
    </row>
    <row r="352">
      <c r="A352" t="str">
        <f>'InclExcl SE Problem'!L352</f>
        <v>no</v>
      </c>
      <c r="B352" t="str">
        <f>'InclExcl SE Problem'!M352</f>
        <v>no</v>
      </c>
      <c r="L352" t="s">
        <v>18</v>
      </c>
      <c r="M352" t="s">
        <v>18</v>
      </c>
      <c r="N352" t="b">
        <f t="shared" si="1"/>
        <v>0</v>
      </c>
    </row>
    <row r="353">
      <c r="A353" t="str">
        <f>'InclExcl SE Problem'!L353</f>
        <v>no</v>
      </c>
      <c r="B353" t="str">
        <f>'InclExcl SE Problem'!M353</f>
        <v>no</v>
      </c>
      <c r="L353" t="s">
        <v>18</v>
      </c>
      <c r="M353" t="s">
        <v>18</v>
      </c>
      <c r="N353" t="b">
        <f t="shared" si="1"/>
        <v>0</v>
      </c>
    </row>
    <row r="354">
      <c r="A354" t="str">
        <f>'InclExcl SE Problem'!L354</f>
        <v>no</v>
      </c>
      <c r="B354" t="str">
        <f>'InclExcl SE Problem'!M354</f>
        <v>no</v>
      </c>
      <c r="L354" t="s">
        <v>18</v>
      </c>
      <c r="M354" t="s">
        <v>18</v>
      </c>
      <c r="N354" t="b">
        <f t="shared" si="1"/>
        <v>0</v>
      </c>
    </row>
    <row r="355">
      <c r="A355" t="str">
        <f>'InclExcl SE Problem'!L355</f>
        <v>no</v>
      </c>
      <c r="B355" t="str">
        <f>'InclExcl SE Problem'!M355</f>
        <v>no</v>
      </c>
      <c r="L355" t="s">
        <v>18</v>
      </c>
      <c r="M355" t="s">
        <v>18</v>
      </c>
      <c r="N355" t="b">
        <f t="shared" si="1"/>
        <v>0</v>
      </c>
    </row>
    <row r="356">
      <c r="A356" t="str">
        <f>'InclExcl SE Problem'!L356</f>
        <v>no</v>
      </c>
      <c r="B356" t="str">
        <f>'InclExcl SE Problem'!M356</f>
        <v>no</v>
      </c>
      <c r="L356" t="s">
        <v>18</v>
      </c>
      <c r="M356" t="s">
        <v>18</v>
      </c>
      <c r="N356" t="b">
        <f t="shared" si="1"/>
        <v>0</v>
      </c>
    </row>
    <row r="357">
      <c r="A357" t="str">
        <f>'InclExcl SE Problem'!L357</f>
        <v>no</v>
      </c>
      <c r="B357" t="str">
        <f>'InclExcl SE Problem'!M357</f>
        <v>no</v>
      </c>
      <c r="L357" t="s">
        <v>18</v>
      </c>
      <c r="M357" t="s">
        <v>18</v>
      </c>
      <c r="N357" t="b">
        <f t="shared" si="1"/>
        <v>0</v>
      </c>
    </row>
    <row r="358">
      <c r="A358" t="str">
        <f>'InclExcl SE Problem'!L358</f>
        <v>no</v>
      </c>
      <c r="B358" t="str">
        <f>'InclExcl SE Problem'!M358</f>
        <v>yes</v>
      </c>
      <c r="L358" t="s">
        <v>18</v>
      </c>
      <c r="M358" t="s">
        <v>20</v>
      </c>
      <c r="N358" t="b">
        <f t="shared" si="1"/>
        <v>1</v>
      </c>
    </row>
    <row r="359">
      <c r="A359" t="str">
        <f>'InclExcl SE Problem'!L359</f>
        <v>no</v>
      </c>
      <c r="B359" t="str">
        <f>'InclExcl SE Problem'!M359</f>
        <v>no</v>
      </c>
      <c r="L359" t="s">
        <v>18</v>
      </c>
      <c r="M359" t="s">
        <v>18</v>
      </c>
      <c r="N359" t="b">
        <f t="shared" si="1"/>
        <v>0</v>
      </c>
    </row>
    <row r="360">
      <c r="A360" t="str">
        <f>'InclExcl SE Problem'!L360</f>
        <v>no</v>
      </c>
      <c r="B360" t="str">
        <f>'InclExcl SE Problem'!M360</f>
        <v>no</v>
      </c>
      <c r="L360" t="s">
        <v>18</v>
      </c>
      <c r="M360" t="s">
        <v>18</v>
      </c>
      <c r="N360" t="b">
        <f t="shared" si="1"/>
        <v>0</v>
      </c>
    </row>
    <row r="361">
      <c r="A361" t="str">
        <f>'InclExcl SE Problem'!L361</f>
        <v>no</v>
      </c>
      <c r="B361" t="str">
        <f>'InclExcl SE Problem'!M361</f>
        <v>no</v>
      </c>
      <c r="L361" t="s">
        <v>18</v>
      </c>
      <c r="M361" t="s">
        <v>18</v>
      </c>
      <c r="N361" t="b">
        <f t="shared" si="1"/>
        <v>0</v>
      </c>
    </row>
    <row r="362">
      <c r="A362" t="str">
        <f>'InclExcl SE Problem'!L362</f>
        <v>no</v>
      </c>
      <c r="B362" t="str">
        <f>'InclExcl SE Problem'!M362</f>
        <v>no</v>
      </c>
      <c r="L362" t="s">
        <v>18</v>
      </c>
      <c r="M362" t="s">
        <v>18</v>
      </c>
      <c r="N362" t="b">
        <f t="shared" si="1"/>
        <v>0</v>
      </c>
    </row>
    <row r="363">
      <c r="A363" t="str">
        <f>'InclExcl SE Problem'!L363</f>
        <v>no</v>
      </c>
      <c r="B363" t="str">
        <f>'InclExcl SE Problem'!M363</f>
        <v>yes</v>
      </c>
      <c r="L363" t="s">
        <v>18</v>
      </c>
      <c r="M363" t="s">
        <v>20</v>
      </c>
      <c r="N363" t="b">
        <f t="shared" si="1"/>
        <v>1</v>
      </c>
    </row>
    <row r="364">
      <c r="A364" t="str">
        <f>'InclExcl SE Problem'!L364</f>
        <v>no</v>
      </c>
      <c r="B364" t="str">
        <f>'InclExcl SE Problem'!M364</f>
        <v>no</v>
      </c>
      <c r="L364" t="s">
        <v>18</v>
      </c>
      <c r="M364" t="s">
        <v>18</v>
      </c>
      <c r="N364" t="b">
        <f t="shared" si="1"/>
        <v>0</v>
      </c>
    </row>
    <row r="365">
      <c r="A365" t="str">
        <f>'InclExcl SE Problem'!L365</f>
        <v>no</v>
      </c>
      <c r="B365" t="str">
        <f>'InclExcl SE Problem'!M365</f>
        <v>no</v>
      </c>
      <c r="L365" t="s">
        <v>18</v>
      </c>
      <c r="M365" t="s">
        <v>18</v>
      </c>
      <c r="N365" t="b">
        <f t="shared" si="1"/>
        <v>0</v>
      </c>
    </row>
    <row r="366">
      <c r="A366" t="str">
        <f>'InclExcl SE Problem'!L366</f>
        <v>no</v>
      </c>
      <c r="B366" t="str">
        <f>'InclExcl SE Problem'!M366</f>
        <v>no</v>
      </c>
      <c r="L366" t="s">
        <v>18</v>
      </c>
      <c r="M366" t="s">
        <v>18</v>
      </c>
      <c r="N366" t="b">
        <f t="shared" si="1"/>
        <v>0</v>
      </c>
    </row>
    <row r="367">
      <c r="A367" t="str">
        <f>'InclExcl SE Problem'!L367</f>
        <v>no</v>
      </c>
      <c r="B367" t="str">
        <f>'InclExcl SE Problem'!M367</f>
        <v>no</v>
      </c>
      <c r="L367" t="s">
        <v>18</v>
      </c>
      <c r="M367" t="s">
        <v>18</v>
      </c>
      <c r="N367" t="b">
        <f t="shared" si="1"/>
        <v>0</v>
      </c>
    </row>
    <row r="368">
      <c r="A368" t="str">
        <f>'InclExcl SE Problem'!L368</f>
        <v>no</v>
      </c>
      <c r="B368" t="str">
        <f>'InclExcl SE Problem'!M368</f>
        <v>no</v>
      </c>
      <c r="L368" t="s">
        <v>18</v>
      </c>
      <c r="M368" t="s">
        <v>18</v>
      </c>
      <c r="N368" t="b">
        <f t="shared" si="1"/>
        <v>0</v>
      </c>
    </row>
    <row r="369">
      <c r="A369" t="str">
        <f>'InclExcl SE Problem'!L369</f>
        <v>no</v>
      </c>
      <c r="B369" t="str">
        <f>'InclExcl SE Problem'!M369</f>
        <v>no</v>
      </c>
      <c r="L369" t="s">
        <v>18</v>
      </c>
      <c r="M369" t="s">
        <v>18</v>
      </c>
      <c r="N369" t="b">
        <f t="shared" si="1"/>
        <v>0</v>
      </c>
    </row>
    <row r="370">
      <c r="A370" t="str">
        <f>'InclExcl SE Problem'!L370</f>
        <v>no</v>
      </c>
      <c r="B370" t="str">
        <f>'InclExcl SE Problem'!M370</f>
        <v>no</v>
      </c>
      <c r="L370" t="s">
        <v>18</v>
      </c>
      <c r="M370" t="s">
        <v>18</v>
      </c>
      <c r="N370" t="b">
        <f t="shared" si="1"/>
        <v>0</v>
      </c>
    </row>
    <row r="371">
      <c r="A371" t="str">
        <f>'InclExcl SE Problem'!L371</f>
        <v>no</v>
      </c>
      <c r="B371" t="str">
        <f>'InclExcl SE Problem'!M371</f>
        <v>no</v>
      </c>
      <c r="L371" t="s">
        <v>18</v>
      </c>
      <c r="M371" t="s">
        <v>18</v>
      </c>
      <c r="N371" t="b">
        <f t="shared" si="1"/>
        <v>0</v>
      </c>
    </row>
    <row r="372">
      <c r="A372" t="str">
        <f>'InclExcl SE Problem'!L372</f>
        <v>no</v>
      </c>
      <c r="B372" t="str">
        <f>'InclExcl SE Problem'!M372</f>
        <v>no</v>
      </c>
      <c r="L372" t="s">
        <v>18</v>
      </c>
      <c r="M372" t="s">
        <v>18</v>
      </c>
      <c r="N372" t="b">
        <f t="shared" si="1"/>
        <v>0</v>
      </c>
    </row>
    <row r="373">
      <c r="A373" t="str">
        <f>'InclExcl SE Problem'!L373</f>
        <v>no</v>
      </c>
      <c r="B373" t="str">
        <f>'InclExcl SE Problem'!M373</f>
        <v>no</v>
      </c>
      <c r="L373" t="s">
        <v>18</v>
      </c>
      <c r="M373" t="s">
        <v>18</v>
      </c>
      <c r="N373" t="b">
        <f t="shared" si="1"/>
        <v>0</v>
      </c>
    </row>
    <row r="374">
      <c r="A374" t="str">
        <f>'InclExcl SE Problem'!L374</f>
        <v>yes</v>
      </c>
      <c r="B374" t="str">
        <f>'InclExcl SE Problem'!M374</f>
        <v>yes</v>
      </c>
      <c r="L374" t="s">
        <v>20</v>
      </c>
      <c r="M374" t="s">
        <v>20</v>
      </c>
      <c r="N374" t="b">
        <f t="shared" si="1"/>
        <v>1</v>
      </c>
    </row>
    <row r="375">
      <c r="A375" t="str">
        <f>'InclExcl SE Problem'!L375</f>
        <v>no</v>
      </c>
      <c r="B375" t="str">
        <f>'InclExcl SE Problem'!M375</f>
        <v>no</v>
      </c>
      <c r="L375" t="s">
        <v>18</v>
      </c>
      <c r="M375" t="s">
        <v>18</v>
      </c>
      <c r="N375" t="b">
        <f t="shared" si="1"/>
        <v>0</v>
      </c>
    </row>
    <row r="376">
      <c r="A376" t="str">
        <f>'InclExcl SE Problem'!L376</f>
        <v>yes</v>
      </c>
      <c r="B376" t="str">
        <f>'InclExcl SE Problem'!M376</f>
        <v>yes</v>
      </c>
      <c r="L376" t="s">
        <v>20</v>
      </c>
      <c r="M376" t="s">
        <v>20</v>
      </c>
      <c r="N376" t="b">
        <f t="shared" si="1"/>
        <v>1</v>
      </c>
    </row>
    <row r="377">
      <c r="A377" t="str">
        <f>'InclExcl SE Problem'!L377</f>
        <v>no</v>
      </c>
      <c r="B377" t="str">
        <f>'InclExcl SE Problem'!M377</f>
        <v>no</v>
      </c>
      <c r="L377" t="s">
        <v>18</v>
      </c>
      <c r="M377" t="s">
        <v>18</v>
      </c>
      <c r="N377" t="b">
        <f t="shared" si="1"/>
        <v>0</v>
      </c>
    </row>
    <row r="378">
      <c r="A378" t="str">
        <f>'InclExcl SE Problem'!L378</f>
        <v>no</v>
      </c>
      <c r="B378" t="str">
        <f>'InclExcl SE Problem'!M378</f>
        <v>no</v>
      </c>
      <c r="L378" t="s">
        <v>18</v>
      </c>
      <c r="M378" t="s">
        <v>18</v>
      </c>
      <c r="N378" t="b">
        <f t="shared" si="1"/>
        <v>0</v>
      </c>
    </row>
    <row r="379">
      <c r="A379" t="str">
        <f>'InclExcl SE Problem'!L379</f>
        <v>no</v>
      </c>
      <c r="B379" t="str">
        <f>'InclExcl SE Problem'!M379</f>
        <v>no</v>
      </c>
      <c r="L379" t="s">
        <v>18</v>
      </c>
      <c r="M379" t="s">
        <v>18</v>
      </c>
      <c r="N379" t="b">
        <f t="shared" si="1"/>
        <v>0</v>
      </c>
    </row>
    <row r="380">
      <c r="A380" t="str">
        <f>'InclExcl SE Problem'!L380</f>
        <v>no</v>
      </c>
      <c r="B380" t="str">
        <f>'InclExcl SE Problem'!M380</f>
        <v>no</v>
      </c>
      <c r="L380" t="s">
        <v>18</v>
      </c>
      <c r="M380" t="s">
        <v>18</v>
      </c>
      <c r="N380" t="b">
        <f t="shared" si="1"/>
        <v>0</v>
      </c>
    </row>
    <row r="381">
      <c r="A381" t="str">
        <f>'InclExcl SE Problem'!L381</f>
        <v>yes</v>
      </c>
      <c r="B381" t="str">
        <f>'InclExcl SE Problem'!M381</f>
        <v>yes</v>
      </c>
      <c r="L381" t="s">
        <v>20</v>
      </c>
      <c r="M381" t="s">
        <v>20</v>
      </c>
      <c r="N381" t="b">
        <f t="shared" si="1"/>
        <v>1</v>
      </c>
    </row>
    <row r="382">
      <c r="A382" t="str">
        <f>'InclExcl SE Problem'!L382</f>
        <v>no</v>
      </c>
      <c r="B382" t="str">
        <f>'InclExcl SE Problem'!M382</f>
        <v>no</v>
      </c>
      <c r="L382" t="s">
        <v>18</v>
      </c>
      <c r="M382" t="s">
        <v>18</v>
      </c>
      <c r="N382" t="b">
        <f t="shared" si="1"/>
        <v>0</v>
      </c>
    </row>
    <row r="383">
      <c r="A383" t="str">
        <f>'InclExcl SE Problem'!L383</f>
        <v>no</v>
      </c>
      <c r="B383" t="str">
        <f>'InclExcl SE Problem'!M383</f>
        <v>no</v>
      </c>
      <c r="L383" t="s">
        <v>18</v>
      </c>
      <c r="M383" t="s">
        <v>18</v>
      </c>
      <c r="N383" t="b">
        <f t="shared" si="1"/>
        <v>0</v>
      </c>
    </row>
    <row r="384">
      <c r="A384" t="str">
        <f>'InclExcl SE Problem'!L384</f>
        <v>yes</v>
      </c>
      <c r="B384" t="str">
        <f>'InclExcl SE Problem'!M384</f>
        <v>yes</v>
      </c>
      <c r="L384" t="s">
        <v>20</v>
      </c>
      <c r="M384" t="s">
        <v>20</v>
      </c>
      <c r="N384" t="b">
        <f t="shared" si="1"/>
        <v>1</v>
      </c>
    </row>
    <row r="385">
      <c r="A385" t="str">
        <f>'InclExcl SE Problem'!L385</f>
        <v>no</v>
      </c>
      <c r="B385" t="str">
        <f>'InclExcl SE Problem'!M385</f>
        <v>no</v>
      </c>
      <c r="L385" t="s">
        <v>18</v>
      </c>
      <c r="M385" t="s">
        <v>18</v>
      </c>
      <c r="N385" t="b">
        <f t="shared" si="1"/>
        <v>0</v>
      </c>
    </row>
    <row r="386">
      <c r="A386" t="str">
        <f>'InclExcl SE Problem'!L386</f>
        <v>no</v>
      </c>
      <c r="B386" t="str">
        <f>'InclExcl SE Problem'!M386</f>
        <v>no</v>
      </c>
      <c r="L386" t="s">
        <v>18</v>
      </c>
      <c r="M386" t="s">
        <v>18</v>
      </c>
      <c r="N386" t="b">
        <f t="shared" si="1"/>
        <v>0</v>
      </c>
    </row>
    <row r="387">
      <c r="A387" t="str">
        <f>'InclExcl SE Problem'!L387</f>
        <v>no</v>
      </c>
      <c r="B387" t="str">
        <f>'InclExcl SE Problem'!M387</f>
        <v>no</v>
      </c>
      <c r="L387" t="s">
        <v>18</v>
      </c>
      <c r="M387" t="s">
        <v>18</v>
      </c>
      <c r="N387" t="b">
        <f t="shared" si="1"/>
        <v>0</v>
      </c>
    </row>
    <row r="388">
      <c r="A388" t="str">
        <f>'InclExcl SE Problem'!L388</f>
        <v>no</v>
      </c>
      <c r="B388" t="str">
        <f>'InclExcl SE Problem'!M388</f>
        <v>no</v>
      </c>
      <c r="L388" t="s">
        <v>18</v>
      </c>
      <c r="M388" t="s">
        <v>18</v>
      </c>
      <c r="N388" t="b">
        <f t="shared" si="1"/>
        <v>0</v>
      </c>
    </row>
    <row r="389">
      <c r="A389" t="str">
        <f>'InclExcl SE Problem'!L389</f>
        <v>no</v>
      </c>
      <c r="B389" t="str">
        <f>'InclExcl SE Problem'!M389</f>
        <v>no</v>
      </c>
      <c r="L389" t="s">
        <v>18</v>
      </c>
      <c r="M389" t="s">
        <v>18</v>
      </c>
      <c r="N389" t="b">
        <f t="shared" si="1"/>
        <v>0</v>
      </c>
    </row>
    <row r="390">
      <c r="A390" t="str">
        <f>'InclExcl SE Problem'!L390</f>
        <v>yes</v>
      </c>
      <c r="B390" t="str">
        <f>'InclExcl SE Problem'!M390</f>
        <v>no</v>
      </c>
      <c r="L390" t="s">
        <v>20</v>
      </c>
      <c r="M390" t="s">
        <v>18</v>
      </c>
      <c r="N390" t="b">
        <f t="shared" si="1"/>
        <v>1</v>
      </c>
    </row>
    <row r="391">
      <c r="A391" t="str">
        <f>'InclExcl SE Problem'!L391</f>
        <v>no</v>
      </c>
      <c r="B391" t="str">
        <f>'InclExcl SE Problem'!M391</f>
        <v>no</v>
      </c>
      <c r="L391" t="s">
        <v>18</v>
      </c>
      <c r="M391" t="s">
        <v>18</v>
      </c>
      <c r="N391" t="b">
        <f t="shared" si="1"/>
        <v>0</v>
      </c>
    </row>
    <row r="392">
      <c r="A392" t="str">
        <f>'InclExcl SE Problem'!L392</f>
        <v>no</v>
      </c>
      <c r="B392" t="str">
        <f>'InclExcl SE Problem'!M392</f>
        <v>no</v>
      </c>
      <c r="L392" t="s">
        <v>18</v>
      </c>
      <c r="M392" t="s">
        <v>18</v>
      </c>
      <c r="N392" t="b">
        <f t="shared" si="1"/>
        <v>0</v>
      </c>
    </row>
    <row r="393">
      <c r="A393" t="str">
        <f>'InclExcl SE Problem'!L393</f>
        <v>no</v>
      </c>
      <c r="B393" t="str">
        <f>'InclExcl SE Problem'!M393</f>
        <v>no</v>
      </c>
      <c r="L393" t="s">
        <v>18</v>
      </c>
      <c r="M393" t="s">
        <v>18</v>
      </c>
      <c r="N393" t="b">
        <f t="shared" si="1"/>
        <v>0</v>
      </c>
    </row>
    <row r="394">
      <c r="A394" t="str">
        <f>'InclExcl SE Problem'!L394</f>
        <v>yes</v>
      </c>
      <c r="B394" t="str">
        <f>'InclExcl SE Problem'!M394</f>
        <v>yes</v>
      </c>
      <c r="L394" t="s">
        <v>20</v>
      </c>
      <c r="M394" t="s">
        <v>20</v>
      </c>
      <c r="N394" t="b">
        <f t="shared" si="1"/>
        <v>1</v>
      </c>
    </row>
    <row r="395">
      <c r="A395" t="str">
        <f>'InclExcl SE Problem'!L395</f>
        <v>no</v>
      </c>
      <c r="B395" t="str">
        <f>'InclExcl SE Problem'!M395</f>
        <v>no</v>
      </c>
      <c r="L395" t="s">
        <v>18</v>
      </c>
      <c r="M395" t="s">
        <v>18</v>
      </c>
      <c r="N395" t="b">
        <f t="shared" si="1"/>
        <v>0</v>
      </c>
    </row>
    <row r="396">
      <c r="A396" t="str">
        <f>'InclExcl SE Problem'!L396</f>
        <v>no</v>
      </c>
      <c r="B396" t="str">
        <f>'InclExcl SE Problem'!M396</f>
        <v>no</v>
      </c>
      <c r="L396" t="s">
        <v>18</v>
      </c>
      <c r="M396" t="s">
        <v>18</v>
      </c>
      <c r="N396" t="b">
        <f t="shared" si="1"/>
        <v>0</v>
      </c>
    </row>
    <row r="397">
      <c r="A397" t="str">
        <f>'InclExcl SE Problem'!L397</f>
        <v>no</v>
      </c>
      <c r="B397" t="str">
        <f>'InclExcl SE Problem'!M397</f>
        <v>no</v>
      </c>
      <c r="L397" t="s">
        <v>18</v>
      </c>
      <c r="M397" t="s">
        <v>18</v>
      </c>
      <c r="N397" t="b">
        <f t="shared" si="1"/>
        <v>0</v>
      </c>
    </row>
    <row r="398">
      <c r="A398" t="str">
        <f>'InclExcl SE Problem'!L398</f>
        <v>no</v>
      </c>
      <c r="B398" t="str">
        <f>'InclExcl SE Problem'!M398</f>
        <v>no</v>
      </c>
      <c r="L398" t="s">
        <v>18</v>
      </c>
      <c r="M398" t="s">
        <v>18</v>
      </c>
      <c r="N398" t="b">
        <f t="shared" si="1"/>
        <v>0</v>
      </c>
    </row>
    <row r="399">
      <c r="A399" t="str">
        <f>'InclExcl SE Problem'!L399</f>
        <v>no</v>
      </c>
      <c r="B399" t="str">
        <f>'InclExcl SE Problem'!M399</f>
        <v>no</v>
      </c>
      <c r="L399" t="s">
        <v>18</v>
      </c>
      <c r="M399" t="s">
        <v>18</v>
      </c>
      <c r="N399" t="b">
        <f t="shared" si="1"/>
        <v>0</v>
      </c>
    </row>
    <row r="400">
      <c r="A400" t="str">
        <f>'InclExcl SE Problem'!L400</f>
        <v>no</v>
      </c>
      <c r="B400" t="str">
        <f>'InclExcl SE Problem'!M400</f>
        <v>no</v>
      </c>
      <c r="L400" t="s">
        <v>18</v>
      </c>
      <c r="M400" t="s">
        <v>18</v>
      </c>
      <c r="N400" t="b">
        <f t="shared" si="1"/>
        <v>0</v>
      </c>
    </row>
    <row r="401">
      <c r="A401" t="str">
        <f>'InclExcl SE Problem'!L401</f>
        <v>no</v>
      </c>
      <c r="B401" t="str">
        <f>'InclExcl SE Problem'!M401</f>
        <v>no</v>
      </c>
      <c r="L401" t="s">
        <v>18</v>
      </c>
      <c r="M401" t="s">
        <v>18</v>
      </c>
      <c r="N401" t="b">
        <f t="shared" si="1"/>
        <v>0</v>
      </c>
    </row>
    <row r="402">
      <c r="A402" t="str">
        <f>'InclExcl SE Problem'!L402</f>
        <v>no</v>
      </c>
      <c r="B402" t="str">
        <f>'InclExcl SE Problem'!M402</f>
        <v>no</v>
      </c>
      <c r="L402" t="s">
        <v>18</v>
      </c>
      <c r="M402" t="s">
        <v>18</v>
      </c>
      <c r="N402" t="b">
        <f t="shared" si="1"/>
        <v>0</v>
      </c>
    </row>
    <row r="403">
      <c r="A403" t="str">
        <f>'InclExcl SE Problem'!L403</f>
        <v>no</v>
      </c>
      <c r="B403" t="str">
        <f>'InclExcl SE Problem'!M403</f>
        <v>no</v>
      </c>
      <c r="L403" t="s">
        <v>18</v>
      </c>
      <c r="M403" t="s">
        <v>18</v>
      </c>
      <c r="N403" t="b">
        <f t="shared" si="1"/>
        <v>0</v>
      </c>
    </row>
    <row r="404">
      <c r="A404" t="str">
        <f>'InclExcl SE Problem'!L404</f>
        <v>no</v>
      </c>
      <c r="B404" t="str">
        <f>'InclExcl SE Problem'!M404</f>
        <v>no</v>
      </c>
      <c r="L404" t="s">
        <v>18</v>
      </c>
      <c r="M404" t="s">
        <v>18</v>
      </c>
      <c r="N404" t="b">
        <f t="shared" si="1"/>
        <v>0</v>
      </c>
    </row>
    <row r="405">
      <c r="A405" t="str">
        <f>'InclExcl SE Problem'!L405</f>
        <v>no</v>
      </c>
      <c r="B405" t="str">
        <f>'InclExcl SE Problem'!M405</f>
        <v>yes</v>
      </c>
      <c r="L405" t="s">
        <v>18</v>
      </c>
      <c r="M405" t="s">
        <v>20</v>
      </c>
      <c r="N405" t="b">
        <f t="shared" si="1"/>
        <v>1</v>
      </c>
    </row>
    <row r="406">
      <c r="A406" t="str">
        <f>'InclExcl SE Problem'!L406</f>
        <v>no</v>
      </c>
      <c r="B406" t="str">
        <f>'InclExcl SE Problem'!M406</f>
        <v>no</v>
      </c>
      <c r="L406" t="s">
        <v>18</v>
      </c>
      <c r="M406" t="s">
        <v>18</v>
      </c>
      <c r="N406" t="b">
        <f t="shared" si="1"/>
        <v>0</v>
      </c>
    </row>
    <row r="407">
      <c r="A407" t="str">
        <f>'InclExcl SE Problem'!L407</f>
        <v>yes</v>
      </c>
      <c r="B407" t="str">
        <f>'InclExcl SE Problem'!M407</f>
        <v>yes</v>
      </c>
      <c r="L407" t="s">
        <v>20</v>
      </c>
      <c r="M407" t="s">
        <v>20</v>
      </c>
      <c r="N407" t="b">
        <f t="shared" si="1"/>
        <v>1</v>
      </c>
    </row>
    <row r="408">
      <c r="A408" t="str">
        <f>'InclExcl SE Problem'!L408</f>
        <v>no</v>
      </c>
      <c r="B408" t="str">
        <f>'InclExcl SE Problem'!M408</f>
        <v>no</v>
      </c>
      <c r="L408" t="s">
        <v>18</v>
      </c>
      <c r="M408" t="s">
        <v>18</v>
      </c>
      <c r="N408" t="b">
        <f t="shared" si="1"/>
        <v>0</v>
      </c>
    </row>
    <row r="409">
      <c r="A409" t="str">
        <f>'InclExcl SE Problem'!L409</f>
        <v>no</v>
      </c>
      <c r="B409" t="str">
        <f>'InclExcl SE Problem'!M409</f>
        <v>no</v>
      </c>
      <c r="L409" t="s">
        <v>18</v>
      </c>
      <c r="M409" t="s">
        <v>18</v>
      </c>
      <c r="N409" t="b">
        <f t="shared" si="1"/>
        <v>0</v>
      </c>
    </row>
    <row r="410">
      <c r="A410" t="str">
        <f>'InclExcl SE Problem'!L410</f>
        <v>no</v>
      </c>
      <c r="B410" t="str">
        <f>'InclExcl SE Problem'!M410</f>
        <v>no</v>
      </c>
      <c r="L410" t="s">
        <v>18</v>
      </c>
      <c r="M410" t="s">
        <v>18</v>
      </c>
      <c r="N410" t="b">
        <f t="shared" si="1"/>
        <v>0</v>
      </c>
    </row>
    <row r="411">
      <c r="A411" t="str">
        <f>'InclExcl SE Problem'!L411</f>
        <v>no</v>
      </c>
      <c r="B411" t="str">
        <f>'InclExcl SE Problem'!M411</f>
        <v>no</v>
      </c>
      <c r="L411" t="s">
        <v>18</v>
      </c>
      <c r="M411" t="s">
        <v>18</v>
      </c>
      <c r="N411" t="b">
        <f t="shared" si="1"/>
        <v>0</v>
      </c>
    </row>
    <row r="412">
      <c r="A412" t="str">
        <f>'InclExcl SE Problem'!L412</f>
        <v>no</v>
      </c>
      <c r="B412" t="str">
        <f>'InclExcl SE Problem'!M412</f>
        <v>no</v>
      </c>
      <c r="L412" t="s">
        <v>18</v>
      </c>
      <c r="M412" t="s">
        <v>18</v>
      </c>
      <c r="N412" t="b">
        <f t="shared" si="1"/>
        <v>0</v>
      </c>
    </row>
    <row r="413">
      <c r="A413" t="str">
        <f>'InclExcl SE Problem'!L413</f>
        <v>no</v>
      </c>
      <c r="B413" t="str">
        <f>'InclExcl SE Problem'!M413</f>
        <v>yes</v>
      </c>
      <c r="L413" t="s">
        <v>18</v>
      </c>
      <c r="M413" t="s">
        <v>20</v>
      </c>
      <c r="N413" t="b">
        <f t="shared" si="1"/>
        <v>1</v>
      </c>
    </row>
    <row r="414">
      <c r="A414" t="str">
        <f>'InclExcl SE Problem'!L414</f>
        <v>no</v>
      </c>
      <c r="B414" t="str">
        <f>'InclExcl SE Problem'!M414</f>
        <v>no</v>
      </c>
      <c r="L414" t="s">
        <v>18</v>
      </c>
      <c r="M414" t="s">
        <v>18</v>
      </c>
      <c r="N414" t="b">
        <f t="shared" si="1"/>
        <v>0</v>
      </c>
    </row>
    <row r="415">
      <c r="A415" t="str">
        <f>'InclExcl SE Problem'!L415</f>
        <v>no</v>
      </c>
      <c r="B415" t="str">
        <f>'InclExcl SE Problem'!M415</f>
        <v>no</v>
      </c>
      <c r="L415" t="s">
        <v>18</v>
      </c>
      <c r="M415" t="s">
        <v>18</v>
      </c>
      <c r="N415" t="b">
        <f t="shared" si="1"/>
        <v>0</v>
      </c>
    </row>
    <row r="416">
      <c r="A416" t="str">
        <f>'InclExcl SE Problem'!L416</f>
        <v>no</v>
      </c>
      <c r="B416" t="str">
        <f>'InclExcl SE Problem'!M416</f>
        <v>no</v>
      </c>
      <c r="L416" t="s">
        <v>18</v>
      </c>
      <c r="M416" t="s">
        <v>18</v>
      </c>
      <c r="N416" t="b">
        <f t="shared" si="1"/>
        <v>0</v>
      </c>
    </row>
    <row r="417">
      <c r="A417" t="str">
        <f>'InclExcl SE Problem'!L417</f>
        <v>yes</v>
      </c>
      <c r="B417" t="str">
        <f>'InclExcl SE Problem'!M417</f>
        <v>no</v>
      </c>
      <c r="L417" t="s">
        <v>20</v>
      </c>
      <c r="M417" t="s">
        <v>18</v>
      </c>
      <c r="N417" t="b">
        <f t="shared" si="1"/>
        <v>1</v>
      </c>
    </row>
    <row r="418">
      <c r="A418" t="str">
        <f>'InclExcl SE Problem'!L418</f>
        <v>yes</v>
      </c>
      <c r="B418" t="str">
        <f>'InclExcl SE Problem'!M418</f>
        <v>no</v>
      </c>
      <c r="L418" t="s">
        <v>20</v>
      </c>
      <c r="M418" t="s">
        <v>18</v>
      </c>
      <c r="N418" t="b">
        <f t="shared" si="1"/>
        <v>1</v>
      </c>
    </row>
    <row r="419">
      <c r="A419" t="str">
        <f>'InclExcl SE Problem'!L419</f>
        <v>no</v>
      </c>
      <c r="B419" t="str">
        <f>'InclExcl SE Problem'!M419</f>
        <v>no</v>
      </c>
      <c r="L419" t="s">
        <v>18</v>
      </c>
      <c r="M419" t="s">
        <v>18</v>
      </c>
      <c r="N419" t="b">
        <f t="shared" si="1"/>
        <v>0</v>
      </c>
    </row>
    <row r="420">
      <c r="A420" t="str">
        <f>'InclExcl SE Problem'!L420</f>
        <v>no</v>
      </c>
      <c r="B420" t="str">
        <f>'InclExcl SE Problem'!M420</f>
        <v>no</v>
      </c>
      <c r="L420" t="s">
        <v>18</v>
      </c>
      <c r="M420" t="s">
        <v>18</v>
      </c>
      <c r="N420" t="b">
        <f t="shared" si="1"/>
        <v>0</v>
      </c>
    </row>
    <row r="421">
      <c r="A421" t="str">
        <f>'InclExcl SE Problem'!L421</f>
        <v>no</v>
      </c>
      <c r="B421" t="str">
        <f>'InclExcl SE Problem'!M421</f>
        <v>no</v>
      </c>
      <c r="L421" t="s">
        <v>18</v>
      </c>
      <c r="M421" t="s">
        <v>18</v>
      </c>
      <c r="N421" t="b">
        <f t="shared" si="1"/>
        <v>0</v>
      </c>
    </row>
    <row r="422">
      <c r="A422" t="str">
        <f>'InclExcl SE Problem'!L422</f>
        <v>no</v>
      </c>
      <c r="B422" t="str">
        <f>'InclExcl SE Problem'!M422</f>
        <v>no</v>
      </c>
      <c r="L422" t="s">
        <v>18</v>
      </c>
      <c r="M422" t="s">
        <v>18</v>
      </c>
      <c r="N422" t="b">
        <f t="shared" si="1"/>
        <v>0</v>
      </c>
    </row>
    <row r="423">
      <c r="A423" t="str">
        <f>'InclExcl SE Problem'!L423</f>
        <v>no</v>
      </c>
      <c r="B423" t="str">
        <f>'InclExcl SE Problem'!M423</f>
        <v>no</v>
      </c>
      <c r="L423" t="s">
        <v>18</v>
      </c>
      <c r="M423" t="s">
        <v>18</v>
      </c>
      <c r="N423" t="b">
        <f t="shared" si="1"/>
        <v>0</v>
      </c>
    </row>
    <row r="424">
      <c r="A424" t="str">
        <f>'InclExcl SE Problem'!L424</f>
        <v>no</v>
      </c>
      <c r="B424" t="str">
        <f>'InclExcl SE Problem'!M424</f>
        <v>no</v>
      </c>
      <c r="L424" t="s">
        <v>18</v>
      </c>
      <c r="M424" t="s">
        <v>18</v>
      </c>
      <c r="N424" t="b">
        <f t="shared" si="1"/>
        <v>0</v>
      </c>
    </row>
    <row r="425">
      <c r="A425" t="str">
        <f>'InclExcl SE Problem'!L425</f>
        <v>no</v>
      </c>
      <c r="B425" t="str">
        <f>'InclExcl SE Problem'!M425</f>
        <v>no</v>
      </c>
      <c r="L425" t="s">
        <v>18</v>
      </c>
      <c r="M425" t="s">
        <v>18</v>
      </c>
      <c r="N425" t="b">
        <f t="shared" si="1"/>
        <v>0</v>
      </c>
    </row>
    <row r="426">
      <c r="A426" t="str">
        <f>'InclExcl SE Problem'!L426</f>
        <v>no</v>
      </c>
      <c r="B426" t="str">
        <f>'InclExcl SE Problem'!M426</f>
        <v>no</v>
      </c>
      <c r="L426" t="s">
        <v>18</v>
      </c>
      <c r="M426" t="s">
        <v>18</v>
      </c>
      <c r="N426" t="b">
        <f t="shared" si="1"/>
        <v>0</v>
      </c>
    </row>
    <row r="427">
      <c r="A427" t="str">
        <f>'InclExcl SE Problem'!L427</f>
        <v>no</v>
      </c>
      <c r="B427" t="str">
        <f>'InclExcl SE Problem'!M427</f>
        <v>no</v>
      </c>
      <c r="L427" t="s">
        <v>18</v>
      </c>
      <c r="M427" t="s">
        <v>18</v>
      </c>
      <c r="N427" t="b">
        <f t="shared" si="1"/>
        <v>0</v>
      </c>
    </row>
    <row r="428">
      <c r="A428" t="str">
        <f>'InclExcl SE Problem'!L428</f>
        <v>no</v>
      </c>
      <c r="B428" t="str">
        <f>'InclExcl SE Problem'!M428</f>
        <v>no</v>
      </c>
      <c r="L428" t="s">
        <v>18</v>
      </c>
      <c r="M428" t="s">
        <v>18</v>
      </c>
      <c r="N428" t="b">
        <f t="shared" si="1"/>
        <v>0</v>
      </c>
    </row>
    <row r="429">
      <c r="A429" t="str">
        <f>'InclExcl SE Problem'!L429</f>
        <v>no</v>
      </c>
      <c r="B429" t="str">
        <f>'InclExcl SE Problem'!M429</f>
        <v>no</v>
      </c>
      <c r="L429" t="s">
        <v>18</v>
      </c>
      <c r="M429" t="s">
        <v>18</v>
      </c>
      <c r="N429" t="b">
        <f t="shared" si="1"/>
        <v>0</v>
      </c>
    </row>
    <row r="430">
      <c r="A430" t="str">
        <f>'InclExcl SE Problem'!L430</f>
        <v>no</v>
      </c>
      <c r="B430" t="str">
        <f>'InclExcl SE Problem'!M430</f>
        <v>no</v>
      </c>
      <c r="L430" t="s">
        <v>18</v>
      </c>
      <c r="M430" t="s">
        <v>18</v>
      </c>
      <c r="N430" t="b">
        <f t="shared" si="1"/>
        <v>0</v>
      </c>
    </row>
    <row r="431">
      <c r="A431" t="str">
        <f>'InclExcl SE Problem'!L431</f>
        <v>no</v>
      </c>
      <c r="B431" t="str">
        <f>'InclExcl SE Problem'!M431</f>
        <v>no</v>
      </c>
      <c r="L431" t="s">
        <v>18</v>
      </c>
      <c r="M431" t="s">
        <v>18</v>
      </c>
      <c r="N431" t="b">
        <f t="shared" si="1"/>
        <v>0</v>
      </c>
    </row>
    <row r="432">
      <c r="A432" t="str">
        <f>'InclExcl SE Problem'!L432</f>
        <v>no</v>
      </c>
      <c r="B432" t="str">
        <f>'InclExcl SE Problem'!M432</f>
        <v>no</v>
      </c>
      <c r="L432" t="s">
        <v>18</v>
      </c>
      <c r="M432" t="s">
        <v>18</v>
      </c>
      <c r="N432" t="b">
        <f t="shared" si="1"/>
        <v>0</v>
      </c>
    </row>
    <row r="433">
      <c r="A433" t="str">
        <f>'InclExcl SE Problem'!L433</f>
        <v>no</v>
      </c>
      <c r="B433" t="str">
        <f>'InclExcl SE Problem'!M433</f>
        <v>no</v>
      </c>
      <c r="L433" t="s">
        <v>18</v>
      </c>
      <c r="M433" t="s">
        <v>18</v>
      </c>
      <c r="N433" t="b">
        <f t="shared" si="1"/>
        <v>0</v>
      </c>
    </row>
    <row r="434">
      <c r="A434" t="str">
        <f>'InclExcl SE Problem'!L434</f>
        <v>no</v>
      </c>
      <c r="B434" t="str">
        <f>'InclExcl SE Problem'!M434</f>
        <v>no</v>
      </c>
      <c r="L434" t="s">
        <v>18</v>
      </c>
      <c r="M434" t="s">
        <v>18</v>
      </c>
      <c r="N434" t="b">
        <f t="shared" si="1"/>
        <v>0</v>
      </c>
    </row>
    <row r="435">
      <c r="A435" t="str">
        <f>'InclExcl SE Problem'!L435</f>
        <v>no</v>
      </c>
      <c r="B435" t="str">
        <f>'InclExcl SE Problem'!M435</f>
        <v>no</v>
      </c>
      <c r="L435" t="s">
        <v>18</v>
      </c>
      <c r="M435" t="s">
        <v>18</v>
      </c>
      <c r="N435" t="b">
        <f t="shared" si="1"/>
        <v>0</v>
      </c>
    </row>
    <row r="436">
      <c r="A436" t="str">
        <f>'InclExcl SE Problem'!L436</f>
        <v>yes</v>
      </c>
      <c r="B436" t="str">
        <f>'InclExcl SE Problem'!M436</f>
        <v>yes</v>
      </c>
      <c r="L436" t="s">
        <v>20</v>
      </c>
      <c r="M436" t="s">
        <v>20</v>
      </c>
      <c r="N436" t="b">
        <f t="shared" si="1"/>
        <v>1</v>
      </c>
    </row>
    <row r="437">
      <c r="A437" t="str">
        <f>'InclExcl SE Problem'!L437</f>
        <v>no</v>
      </c>
      <c r="B437" t="str">
        <f>'InclExcl SE Problem'!M437</f>
        <v>no</v>
      </c>
      <c r="L437" t="s">
        <v>18</v>
      </c>
      <c r="M437" t="s">
        <v>18</v>
      </c>
      <c r="N437" t="b">
        <f t="shared" si="1"/>
        <v>0</v>
      </c>
    </row>
    <row r="438">
      <c r="A438" t="str">
        <f>'InclExcl SE Problem'!L438</f>
        <v>no</v>
      </c>
      <c r="B438" t="str">
        <f>'InclExcl SE Problem'!M438</f>
        <v>no</v>
      </c>
      <c r="L438" t="s">
        <v>18</v>
      </c>
      <c r="M438" t="s">
        <v>18</v>
      </c>
      <c r="N438" t="b">
        <f t="shared" si="1"/>
        <v>0</v>
      </c>
    </row>
    <row r="439">
      <c r="A439" t="str">
        <f>'InclExcl SE Problem'!L439</f>
        <v>no</v>
      </c>
      <c r="B439" t="str">
        <f>'InclExcl SE Problem'!M439</f>
        <v>no</v>
      </c>
      <c r="L439" t="s">
        <v>18</v>
      </c>
      <c r="M439" t="s">
        <v>18</v>
      </c>
      <c r="N439" t="b">
        <f t="shared" si="1"/>
        <v>0</v>
      </c>
    </row>
    <row r="440">
      <c r="A440" t="str">
        <f>'InclExcl SE Problem'!L440</f>
        <v>no</v>
      </c>
      <c r="B440" t="str">
        <f>'InclExcl SE Problem'!M440</f>
        <v>no</v>
      </c>
      <c r="L440" t="s">
        <v>18</v>
      </c>
      <c r="M440" t="s">
        <v>18</v>
      </c>
      <c r="N440" t="b">
        <f t="shared" si="1"/>
        <v>0</v>
      </c>
    </row>
    <row r="441">
      <c r="A441" t="str">
        <f>'InclExcl SE Problem'!L441</f>
        <v>no</v>
      </c>
      <c r="B441" t="str">
        <f>'InclExcl SE Problem'!M441</f>
        <v>no</v>
      </c>
      <c r="L441" t="s">
        <v>18</v>
      </c>
      <c r="M441" t="s">
        <v>18</v>
      </c>
      <c r="N441" t="b">
        <f t="shared" si="1"/>
        <v>0</v>
      </c>
    </row>
    <row r="442">
      <c r="A442" t="str">
        <f>'InclExcl SE Problem'!L442</f>
        <v>no</v>
      </c>
      <c r="B442" t="str">
        <f>'InclExcl SE Problem'!M442</f>
        <v>no</v>
      </c>
      <c r="L442" t="s">
        <v>18</v>
      </c>
      <c r="M442" t="s">
        <v>18</v>
      </c>
      <c r="N442" t="b">
        <f t="shared" si="1"/>
        <v>0</v>
      </c>
    </row>
    <row r="443">
      <c r="A443" t="str">
        <f>'InclExcl SE Problem'!L443</f>
        <v>yes</v>
      </c>
      <c r="B443" t="str">
        <f>'InclExcl SE Problem'!M443</f>
        <v>yes</v>
      </c>
      <c r="L443" t="s">
        <v>20</v>
      </c>
      <c r="M443" t="s">
        <v>20</v>
      </c>
      <c r="N443" t="b">
        <f t="shared" si="1"/>
        <v>1</v>
      </c>
    </row>
    <row r="444">
      <c r="A444" t="str">
        <f>'InclExcl SE Problem'!L444</f>
        <v>no</v>
      </c>
      <c r="B444" t="str">
        <f>'InclExcl SE Problem'!M444</f>
        <v>no</v>
      </c>
      <c r="L444" t="s">
        <v>18</v>
      </c>
      <c r="M444" t="s">
        <v>18</v>
      </c>
      <c r="N444" t="b">
        <f t="shared" si="1"/>
        <v>0</v>
      </c>
    </row>
    <row r="445">
      <c r="A445" t="str">
        <f>'InclExcl SE Problem'!L445</f>
        <v>no</v>
      </c>
      <c r="B445" t="str">
        <f>'InclExcl SE Problem'!M445</f>
        <v>no</v>
      </c>
      <c r="L445" t="s">
        <v>18</v>
      </c>
      <c r="M445" t="s">
        <v>18</v>
      </c>
      <c r="N445" t="b">
        <f t="shared" si="1"/>
        <v>0</v>
      </c>
    </row>
    <row r="446">
      <c r="A446" t="str">
        <f>'InclExcl SE Problem'!L446</f>
        <v>no</v>
      </c>
      <c r="B446" t="str">
        <f>'InclExcl SE Problem'!M446</f>
        <v>no</v>
      </c>
      <c r="L446" t="s">
        <v>18</v>
      </c>
      <c r="M446" t="s">
        <v>18</v>
      </c>
      <c r="N446" t="b">
        <f t="shared" si="1"/>
        <v>0</v>
      </c>
    </row>
    <row r="447">
      <c r="A447" t="str">
        <f>'InclExcl SE Problem'!L447</f>
        <v>no</v>
      </c>
      <c r="B447" t="str">
        <f>'InclExcl SE Problem'!M447</f>
        <v>no</v>
      </c>
      <c r="L447" t="s">
        <v>18</v>
      </c>
      <c r="M447" t="s">
        <v>18</v>
      </c>
      <c r="N447" t="b">
        <f t="shared" si="1"/>
        <v>0</v>
      </c>
    </row>
    <row r="448">
      <c r="A448" t="str">
        <f>'InclExcl SE Problem'!L448</f>
        <v>no</v>
      </c>
      <c r="B448" t="str">
        <f>'InclExcl SE Problem'!M448</f>
        <v>no</v>
      </c>
      <c r="L448" t="s">
        <v>18</v>
      </c>
      <c r="M448" t="s">
        <v>18</v>
      </c>
      <c r="N448" t="b">
        <f t="shared" si="1"/>
        <v>0</v>
      </c>
    </row>
    <row r="449">
      <c r="A449" t="str">
        <f>'InclExcl SE Problem'!L449</f>
        <v>yes</v>
      </c>
      <c r="B449" t="str">
        <f>'InclExcl SE Problem'!M449</f>
        <v>yes</v>
      </c>
      <c r="L449" t="s">
        <v>20</v>
      </c>
      <c r="M449" t="s">
        <v>20</v>
      </c>
      <c r="N449" t="b">
        <f t="shared" si="1"/>
        <v>1</v>
      </c>
    </row>
    <row r="450">
      <c r="A450" t="str">
        <f>'InclExcl SE Problem'!L450</f>
        <v>no</v>
      </c>
      <c r="B450" t="str">
        <f>'InclExcl SE Problem'!M450</f>
        <v>no</v>
      </c>
      <c r="L450" t="s">
        <v>18</v>
      </c>
      <c r="M450" t="s">
        <v>18</v>
      </c>
      <c r="N450" t="b">
        <f t="shared" si="1"/>
        <v>0</v>
      </c>
    </row>
    <row r="451">
      <c r="A451" t="str">
        <f>'InclExcl SE Problem'!L451</f>
        <v>no</v>
      </c>
      <c r="B451" t="str">
        <f>'InclExcl SE Problem'!M451</f>
        <v>no</v>
      </c>
      <c r="L451" t="s">
        <v>18</v>
      </c>
      <c r="M451" t="s">
        <v>18</v>
      </c>
      <c r="N451" t="b">
        <f t="shared" si="1"/>
        <v>0</v>
      </c>
    </row>
    <row r="452">
      <c r="A452" t="str">
        <f>'InclExcl SE Problem'!L452</f>
        <v>yes</v>
      </c>
      <c r="B452" t="str">
        <f>'InclExcl SE Problem'!M452</f>
        <v>no</v>
      </c>
      <c r="L452" t="s">
        <v>20</v>
      </c>
      <c r="M452" t="s">
        <v>18</v>
      </c>
      <c r="N452" t="b">
        <f t="shared" si="1"/>
        <v>1</v>
      </c>
    </row>
    <row r="453">
      <c r="A453" t="str">
        <f>'InclExcl SE Problem'!L453</f>
        <v>no</v>
      </c>
      <c r="B453" t="str">
        <f>'InclExcl SE Problem'!M453</f>
        <v>no</v>
      </c>
      <c r="L453" t="s">
        <v>18</v>
      </c>
      <c r="M453" t="s">
        <v>18</v>
      </c>
      <c r="N453" t="b">
        <f t="shared" si="1"/>
        <v>0</v>
      </c>
    </row>
    <row r="454">
      <c r="A454" t="str">
        <f>'InclExcl SE Problem'!L454</f>
        <v>no</v>
      </c>
      <c r="B454" t="str">
        <f>'InclExcl SE Problem'!M454</f>
        <v>no</v>
      </c>
      <c r="L454" t="s">
        <v>18</v>
      </c>
      <c r="M454" t="s">
        <v>18</v>
      </c>
      <c r="N454" t="b">
        <f t="shared" si="1"/>
        <v>0</v>
      </c>
    </row>
    <row r="455">
      <c r="A455" t="str">
        <f>'InclExcl SE Problem'!L455</f>
        <v>no</v>
      </c>
      <c r="B455" t="str">
        <f>'InclExcl SE Problem'!M455</f>
        <v>no</v>
      </c>
      <c r="L455" t="s">
        <v>18</v>
      </c>
      <c r="M455" t="s">
        <v>18</v>
      </c>
      <c r="N455" t="b">
        <f t="shared" si="1"/>
        <v>0</v>
      </c>
    </row>
    <row r="456">
      <c r="A456" t="str">
        <f>'InclExcl SE Problem'!L456</f>
        <v>no</v>
      </c>
      <c r="B456" t="str">
        <f>'InclExcl SE Problem'!M456</f>
        <v>no</v>
      </c>
      <c r="L456" t="s">
        <v>18</v>
      </c>
      <c r="M456" t="s">
        <v>18</v>
      </c>
      <c r="N456" t="b">
        <f t="shared" si="1"/>
        <v>0</v>
      </c>
    </row>
    <row r="457">
      <c r="A457" t="str">
        <f>'InclExcl SE Problem'!L457</f>
        <v>yes</v>
      </c>
      <c r="B457" t="str">
        <f>'InclExcl SE Problem'!M457</f>
        <v>yes</v>
      </c>
      <c r="L457" t="s">
        <v>20</v>
      </c>
      <c r="M457" t="s">
        <v>20</v>
      </c>
      <c r="N457" t="b">
        <f t="shared" si="1"/>
        <v>1</v>
      </c>
    </row>
    <row r="458">
      <c r="A458" t="str">
        <f>'InclExcl SE Problem'!L458</f>
        <v>no</v>
      </c>
      <c r="B458" t="str">
        <f>'InclExcl SE Problem'!M458</f>
        <v>no</v>
      </c>
      <c r="L458" t="s">
        <v>18</v>
      </c>
      <c r="M458" t="s">
        <v>18</v>
      </c>
      <c r="N458" t="b">
        <f t="shared" si="1"/>
        <v>0</v>
      </c>
    </row>
    <row r="459">
      <c r="A459" t="str">
        <f>'InclExcl SE Problem'!L459</f>
        <v>no</v>
      </c>
      <c r="B459" t="str">
        <f>'InclExcl SE Problem'!M459</f>
        <v>no</v>
      </c>
      <c r="L459" t="s">
        <v>18</v>
      </c>
      <c r="M459" t="s">
        <v>18</v>
      </c>
      <c r="N459" t="b">
        <f t="shared" si="1"/>
        <v>0</v>
      </c>
    </row>
    <row r="460">
      <c r="A460" t="str">
        <f>'InclExcl SE Problem'!L460</f>
        <v>no</v>
      </c>
      <c r="B460" t="str">
        <f>'InclExcl SE Problem'!M460</f>
        <v>no</v>
      </c>
      <c r="L460" t="s">
        <v>18</v>
      </c>
      <c r="M460" t="s">
        <v>18</v>
      </c>
      <c r="N460" t="b">
        <f t="shared" si="1"/>
        <v>0</v>
      </c>
    </row>
    <row r="461">
      <c r="A461" t="str">
        <f>'InclExcl SE Problem'!L461</f>
        <v>no</v>
      </c>
      <c r="B461" t="str">
        <f>'InclExcl SE Problem'!M461</f>
        <v>no</v>
      </c>
      <c r="L461" t="s">
        <v>18</v>
      </c>
      <c r="M461" t="s">
        <v>18</v>
      </c>
      <c r="N461" t="b">
        <f t="shared" si="1"/>
        <v>0</v>
      </c>
    </row>
    <row r="462">
      <c r="A462" t="str">
        <f>'InclExcl SE Problem'!L462</f>
        <v>no</v>
      </c>
      <c r="B462" t="str">
        <f>'InclExcl SE Problem'!M462</f>
        <v>yes</v>
      </c>
      <c r="L462" t="s">
        <v>18</v>
      </c>
      <c r="M462" t="s">
        <v>20</v>
      </c>
      <c r="N462" t="b">
        <f t="shared" si="1"/>
        <v>1</v>
      </c>
    </row>
    <row r="463">
      <c r="A463" t="str">
        <f>'InclExcl SE Problem'!L463</f>
        <v>no</v>
      </c>
      <c r="B463" t="str">
        <f>'InclExcl SE Problem'!M463</f>
        <v>no</v>
      </c>
      <c r="L463" t="s">
        <v>18</v>
      </c>
      <c r="M463" t="s">
        <v>18</v>
      </c>
      <c r="N463" t="b">
        <f t="shared" si="1"/>
        <v>0</v>
      </c>
    </row>
    <row r="464">
      <c r="A464" t="str">
        <f>'InclExcl SE Problem'!L464</f>
        <v>no</v>
      </c>
      <c r="B464" t="str">
        <f>'InclExcl SE Problem'!M464</f>
        <v>no</v>
      </c>
      <c r="L464" t="s">
        <v>18</v>
      </c>
      <c r="M464" t="s">
        <v>18</v>
      </c>
      <c r="N464" t="b">
        <f t="shared" si="1"/>
        <v>0</v>
      </c>
    </row>
    <row r="465">
      <c r="A465" t="str">
        <f>'InclExcl SE Problem'!L465</f>
        <v>no</v>
      </c>
      <c r="B465" t="str">
        <f>'InclExcl SE Problem'!M465</f>
        <v>no</v>
      </c>
      <c r="L465" t="s">
        <v>18</v>
      </c>
      <c r="M465" t="s">
        <v>18</v>
      </c>
      <c r="N465" t="b">
        <f t="shared" si="1"/>
        <v>0</v>
      </c>
    </row>
    <row r="466">
      <c r="A466" t="str">
        <f>'InclExcl SE Problem'!L466</f>
        <v>no</v>
      </c>
      <c r="B466" t="str">
        <f>'InclExcl SE Problem'!M466</f>
        <v>no</v>
      </c>
      <c r="L466" t="s">
        <v>18</v>
      </c>
      <c r="M466" t="s">
        <v>18</v>
      </c>
      <c r="N466" t="b">
        <f t="shared" si="1"/>
        <v>0</v>
      </c>
    </row>
    <row r="467">
      <c r="A467" t="str">
        <f>'InclExcl SE Problem'!L467</f>
        <v>no</v>
      </c>
      <c r="B467" t="str">
        <f>'InclExcl SE Problem'!M467</f>
        <v>no</v>
      </c>
      <c r="L467" t="s">
        <v>18</v>
      </c>
      <c r="M467" t="s">
        <v>18</v>
      </c>
      <c r="N467" t="b">
        <f t="shared" si="1"/>
        <v>0</v>
      </c>
    </row>
    <row r="468">
      <c r="A468" t="str">
        <f>'InclExcl SE Problem'!L468</f>
        <v>no</v>
      </c>
      <c r="B468" t="str">
        <f>'InclExcl SE Problem'!M468</f>
        <v>no</v>
      </c>
      <c r="L468" t="s">
        <v>18</v>
      </c>
      <c r="M468" t="s">
        <v>18</v>
      </c>
      <c r="N468" t="b">
        <f t="shared" si="1"/>
        <v>0</v>
      </c>
    </row>
    <row r="469">
      <c r="A469" t="str">
        <f>'InclExcl SE Problem'!L469</f>
        <v>no</v>
      </c>
      <c r="B469" t="str">
        <f>'InclExcl SE Problem'!M469</f>
        <v>no</v>
      </c>
      <c r="L469" t="s">
        <v>18</v>
      </c>
      <c r="M469" t="s">
        <v>18</v>
      </c>
      <c r="N469" t="b">
        <f t="shared" si="1"/>
        <v>0</v>
      </c>
    </row>
    <row r="470">
      <c r="A470" t="str">
        <f>'InclExcl SE Problem'!L470</f>
        <v>no</v>
      </c>
      <c r="B470" t="str">
        <f>'InclExcl SE Problem'!M470</f>
        <v>no</v>
      </c>
      <c r="L470" t="s">
        <v>18</v>
      </c>
      <c r="M470" t="s">
        <v>18</v>
      </c>
      <c r="N470" t="b">
        <f t="shared" si="1"/>
        <v>0</v>
      </c>
    </row>
    <row r="471">
      <c r="A471" t="str">
        <f>'InclExcl SE Problem'!L471</f>
        <v>no</v>
      </c>
      <c r="B471" t="str">
        <f>'InclExcl SE Problem'!M471</f>
        <v>no</v>
      </c>
      <c r="L471" t="s">
        <v>18</v>
      </c>
      <c r="M471" t="s">
        <v>18</v>
      </c>
      <c r="N471" t="b">
        <f t="shared" si="1"/>
        <v>0</v>
      </c>
    </row>
    <row r="472">
      <c r="A472" t="str">
        <f>'InclExcl SE Problem'!L472</f>
        <v>no</v>
      </c>
      <c r="B472" t="str">
        <f>'InclExcl SE Problem'!M472</f>
        <v>no</v>
      </c>
      <c r="L472" t="s">
        <v>18</v>
      </c>
      <c r="M472" t="s">
        <v>18</v>
      </c>
      <c r="N472" t="b">
        <f t="shared" si="1"/>
        <v>0</v>
      </c>
    </row>
    <row r="473">
      <c r="A473" t="str">
        <f>'InclExcl SE Problem'!L473</f>
        <v>no</v>
      </c>
      <c r="B473" t="str">
        <f>'InclExcl SE Problem'!M473</f>
        <v>no</v>
      </c>
      <c r="L473" t="s">
        <v>18</v>
      </c>
      <c r="M473" t="s">
        <v>18</v>
      </c>
      <c r="N473" t="b">
        <f t="shared" si="1"/>
        <v>0</v>
      </c>
    </row>
    <row r="474">
      <c r="A474" t="str">
        <f>'InclExcl SE Problem'!L474</f>
        <v>no</v>
      </c>
      <c r="B474" t="str">
        <f>'InclExcl SE Problem'!M474</f>
        <v>no</v>
      </c>
      <c r="L474" t="s">
        <v>18</v>
      </c>
      <c r="M474" t="s">
        <v>18</v>
      </c>
      <c r="N474" t="b">
        <f t="shared" si="1"/>
        <v>0</v>
      </c>
    </row>
    <row r="475">
      <c r="A475" t="str">
        <f>'InclExcl SE Problem'!L475</f>
        <v>no</v>
      </c>
      <c r="B475" t="str">
        <f>'InclExcl SE Problem'!M475</f>
        <v>no</v>
      </c>
      <c r="L475" t="s">
        <v>18</v>
      </c>
      <c r="M475" t="s">
        <v>18</v>
      </c>
      <c r="N475" t="b">
        <f t="shared" si="1"/>
        <v>0</v>
      </c>
    </row>
    <row r="476">
      <c r="A476" t="str">
        <f>'InclExcl SE Problem'!L476</f>
        <v>no</v>
      </c>
      <c r="B476" t="str">
        <f>'InclExcl SE Problem'!M476</f>
        <v>no</v>
      </c>
      <c r="L476" t="s">
        <v>18</v>
      </c>
      <c r="M476" t="s">
        <v>18</v>
      </c>
      <c r="N476" t="b">
        <f t="shared" si="1"/>
        <v>0</v>
      </c>
    </row>
    <row r="477">
      <c r="A477" t="str">
        <f>'InclExcl SE Problem'!L477</f>
        <v>no</v>
      </c>
      <c r="B477" t="str">
        <f>'InclExcl SE Problem'!M477</f>
        <v>no</v>
      </c>
      <c r="L477" t="s">
        <v>18</v>
      </c>
      <c r="M477" t="s">
        <v>18</v>
      </c>
      <c r="N477" t="b">
        <f t="shared" si="1"/>
        <v>0</v>
      </c>
    </row>
    <row r="478">
      <c r="A478" t="str">
        <f>'InclExcl SE Problem'!L478</f>
        <v>no</v>
      </c>
      <c r="B478" t="str">
        <f>'InclExcl SE Problem'!M478</f>
        <v>no</v>
      </c>
      <c r="L478" t="s">
        <v>18</v>
      </c>
      <c r="M478" t="s">
        <v>18</v>
      </c>
      <c r="N478" t="b">
        <f t="shared" si="1"/>
        <v>0</v>
      </c>
    </row>
    <row r="479">
      <c r="A479" t="str">
        <f>'InclExcl SE Problem'!L479</f>
        <v>no</v>
      </c>
      <c r="B479" t="str">
        <f>'InclExcl SE Problem'!M479</f>
        <v>no</v>
      </c>
      <c r="L479" t="s">
        <v>18</v>
      </c>
      <c r="M479" t="s">
        <v>18</v>
      </c>
      <c r="N479" t="b">
        <f t="shared" si="1"/>
        <v>0</v>
      </c>
    </row>
    <row r="480">
      <c r="A480" t="str">
        <f>'InclExcl SE Problem'!L480</f>
        <v>no</v>
      </c>
      <c r="B480" t="str">
        <f>'InclExcl SE Problem'!M480</f>
        <v>no</v>
      </c>
      <c r="L480" t="s">
        <v>18</v>
      </c>
      <c r="M480" t="s">
        <v>18</v>
      </c>
      <c r="N480" t="b">
        <f t="shared" si="1"/>
        <v>0</v>
      </c>
    </row>
    <row r="481">
      <c r="A481" t="str">
        <f>'InclExcl SE Problem'!L481</f>
        <v>yes</v>
      </c>
      <c r="B481" t="str">
        <f>'InclExcl SE Problem'!M481</f>
        <v>yes</v>
      </c>
      <c r="L481" t="s">
        <v>20</v>
      </c>
      <c r="M481" t="s">
        <v>20</v>
      </c>
      <c r="N481" t="b">
        <f t="shared" si="1"/>
        <v>1</v>
      </c>
    </row>
    <row r="482">
      <c r="A482" t="str">
        <f>'InclExcl SE Problem'!L482</f>
        <v>yes</v>
      </c>
      <c r="B482" t="str">
        <f>'InclExcl SE Problem'!M482</f>
        <v>yes</v>
      </c>
      <c r="L482" t="s">
        <v>20</v>
      </c>
      <c r="M482" t="s">
        <v>20</v>
      </c>
      <c r="N482" t="b">
        <f t="shared" si="1"/>
        <v>1</v>
      </c>
    </row>
    <row r="483">
      <c r="A483" t="str">
        <f>'InclExcl SE Problem'!L483</f>
        <v>yes</v>
      </c>
      <c r="B483" t="str">
        <f>'InclExcl SE Problem'!M483</f>
        <v>yes</v>
      </c>
      <c r="L483" t="s">
        <v>20</v>
      </c>
      <c r="M483" t="s">
        <v>20</v>
      </c>
      <c r="N483" t="b">
        <f t="shared" si="1"/>
        <v>1</v>
      </c>
    </row>
    <row r="484">
      <c r="A484" t="str">
        <f>'InclExcl SE Problem'!L484</f>
        <v>no</v>
      </c>
      <c r="B484" t="str">
        <f>'InclExcl SE Problem'!M484</f>
        <v>no</v>
      </c>
      <c r="L484" t="s">
        <v>18</v>
      </c>
      <c r="M484" t="s">
        <v>18</v>
      </c>
      <c r="N484" t="b">
        <f t="shared" si="1"/>
        <v>0</v>
      </c>
    </row>
    <row r="485">
      <c r="A485" t="str">
        <f>'InclExcl SE Problem'!L485</f>
        <v>no</v>
      </c>
      <c r="B485" t="str">
        <f>'InclExcl SE Problem'!M485</f>
        <v>no</v>
      </c>
      <c r="L485" t="s">
        <v>18</v>
      </c>
      <c r="M485" t="s">
        <v>18</v>
      </c>
      <c r="N485" t="b">
        <f t="shared" si="1"/>
        <v>0</v>
      </c>
    </row>
    <row r="486">
      <c r="A486" t="str">
        <f>'InclExcl SE Problem'!L486</f>
        <v>no</v>
      </c>
      <c r="B486" t="str">
        <f>'InclExcl SE Problem'!M486</f>
        <v>no</v>
      </c>
      <c r="L486" t="s">
        <v>18</v>
      </c>
      <c r="M486" t="s">
        <v>18</v>
      </c>
      <c r="N486" t="b">
        <f t="shared" si="1"/>
        <v>0</v>
      </c>
    </row>
    <row r="487">
      <c r="A487" t="str">
        <f>'InclExcl SE Problem'!L487</f>
        <v>no</v>
      </c>
      <c r="B487" t="str">
        <f>'InclExcl SE Problem'!M487</f>
        <v>no</v>
      </c>
      <c r="L487" t="s">
        <v>18</v>
      </c>
      <c r="M487" t="s">
        <v>18</v>
      </c>
      <c r="N487" t="b">
        <f t="shared" si="1"/>
        <v>0</v>
      </c>
    </row>
    <row r="488">
      <c r="A488" t="str">
        <f>'InclExcl SE Problem'!L488</f>
        <v>no</v>
      </c>
      <c r="B488" t="str">
        <f>'InclExcl SE Problem'!M488</f>
        <v>no</v>
      </c>
      <c r="L488" t="s">
        <v>18</v>
      </c>
      <c r="M488" t="s">
        <v>18</v>
      </c>
      <c r="N488" t="b">
        <f t="shared" si="1"/>
        <v>0</v>
      </c>
    </row>
    <row r="489">
      <c r="A489" t="str">
        <f>'InclExcl SE Problem'!L489</f>
        <v>no</v>
      </c>
      <c r="B489" t="str">
        <f>'InclExcl SE Problem'!M489</f>
        <v>no</v>
      </c>
      <c r="L489" t="s">
        <v>18</v>
      </c>
      <c r="M489" t="s">
        <v>18</v>
      </c>
      <c r="N489" t="b">
        <f t="shared" si="1"/>
        <v>0</v>
      </c>
    </row>
    <row r="490">
      <c r="A490" t="str">
        <f>'InclExcl SE Problem'!L490</f>
        <v>yes</v>
      </c>
      <c r="B490" t="str">
        <f>'InclExcl SE Problem'!M490</f>
        <v>yes</v>
      </c>
      <c r="L490" t="s">
        <v>20</v>
      </c>
      <c r="M490" t="s">
        <v>20</v>
      </c>
      <c r="N490" t="b">
        <f t="shared" si="1"/>
        <v>1</v>
      </c>
    </row>
    <row r="491">
      <c r="A491" t="str">
        <f>'InclExcl SE Problem'!L491</f>
        <v>no</v>
      </c>
      <c r="B491" t="str">
        <f>'InclExcl SE Problem'!M491</f>
        <v>no</v>
      </c>
      <c r="L491" t="s">
        <v>18</v>
      </c>
      <c r="M491" t="s">
        <v>18</v>
      </c>
      <c r="N491" t="b">
        <f t="shared" si="1"/>
        <v>0</v>
      </c>
    </row>
    <row r="492">
      <c r="A492" t="str">
        <f>'InclExcl SE Problem'!L492</f>
        <v>no</v>
      </c>
      <c r="B492" t="str">
        <f>'InclExcl SE Problem'!M492</f>
        <v>no</v>
      </c>
      <c r="L492" t="s">
        <v>18</v>
      </c>
      <c r="M492" t="s">
        <v>18</v>
      </c>
      <c r="N492" t="b">
        <f t="shared" si="1"/>
        <v>0</v>
      </c>
    </row>
    <row r="493">
      <c r="A493" t="str">
        <f>'InclExcl SE Problem'!L493</f>
        <v>no</v>
      </c>
      <c r="B493" t="str">
        <f>'InclExcl SE Problem'!M493</f>
        <v>no</v>
      </c>
      <c r="L493" t="s">
        <v>18</v>
      </c>
      <c r="M493" t="s">
        <v>18</v>
      </c>
      <c r="N493" t="b">
        <f t="shared" si="1"/>
        <v>0</v>
      </c>
    </row>
    <row r="494">
      <c r="A494" t="str">
        <f>'InclExcl SE Problem'!L494</f>
        <v>no</v>
      </c>
      <c r="B494" t="str">
        <f>'InclExcl SE Problem'!M494</f>
        <v>no</v>
      </c>
      <c r="L494" t="s">
        <v>18</v>
      </c>
      <c r="M494" t="s">
        <v>18</v>
      </c>
      <c r="N494" t="b">
        <f t="shared" si="1"/>
        <v>0</v>
      </c>
    </row>
    <row r="495">
      <c r="A495" t="str">
        <f>'InclExcl SE Problem'!L495</f>
        <v>no</v>
      </c>
      <c r="B495" t="str">
        <f>'InclExcl SE Problem'!M495</f>
        <v>no</v>
      </c>
      <c r="L495" t="s">
        <v>18</v>
      </c>
      <c r="M495" t="s">
        <v>18</v>
      </c>
      <c r="N495" t="b">
        <f t="shared" si="1"/>
        <v>0</v>
      </c>
    </row>
    <row r="496">
      <c r="A496" t="str">
        <f>'InclExcl SE Problem'!L496</f>
        <v>no</v>
      </c>
      <c r="B496" t="str">
        <f>'InclExcl SE Problem'!M496</f>
        <v>no</v>
      </c>
      <c r="L496" t="s">
        <v>18</v>
      </c>
      <c r="M496" t="s">
        <v>18</v>
      </c>
      <c r="N496" t="b">
        <f t="shared" si="1"/>
        <v>0</v>
      </c>
    </row>
    <row r="497">
      <c r="A497" t="str">
        <f>'InclExcl SE Problem'!L497</f>
        <v>no</v>
      </c>
      <c r="B497" t="str">
        <f>'InclExcl SE Problem'!M497</f>
        <v>no</v>
      </c>
      <c r="L497" t="s">
        <v>18</v>
      </c>
      <c r="M497" t="s">
        <v>18</v>
      </c>
      <c r="N497" t="b">
        <f t="shared" si="1"/>
        <v>0</v>
      </c>
    </row>
    <row r="498">
      <c r="A498" t="str">
        <f>'InclExcl SE Problem'!L498</f>
        <v>yes</v>
      </c>
      <c r="B498" t="str">
        <f>'InclExcl SE Problem'!M498</f>
        <v>no</v>
      </c>
      <c r="L498" t="s">
        <v>20</v>
      </c>
      <c r="M498" t="s">
        <v>18</v>
      </c>
      <c r="N498" t="b">
        <f t="shared" si="1"/>
        <v>1</v>
      </c>
    </row>
    <row r="499">
      <c r="A499" t="str">
        <f>'InclExcl SE Problem'!L499</f>
        <v>no</v>
      </c>
      <c r="B499" t="str">
        <f>'InclExcl SE Problem'!M499</f>
        <v>no</v>
      </c>
      <c r="L499" t="s">
        <v>18</v>
      </c>
      <c r="M499" t="s">
        <v>18</v>
      </c>
      <c r="N499" t="b">
        <f t="shared" si="1"/>
        <v>0</v>
      </c>
    </row>
    <row r="500">
      <c r="A500" t="str">
        <f>'InclExcl SE Problem'!L500</f>
        <v>no</v>
      </c>
      <c r="B500" t="str">
        <f>'InclExcl SE Problem'!M500</f>
        <v>no</v>
      </c>
      <c r="L500" t="s">
        <v>18</v>
      </c>
      <c r="M500" t="s">
        <v>18</v>
      </c>
      <c r="N500" t="b">
        <f t="shared" si="1"/>
        <v>0</v>
      </c>
    </row>
    <row r="501">
      <c r="A501" t="str">
        <f>'InclExcl SE Problem'!L501</f>
        <v>no</v>
      </c>
      <c r="B501" t="str">
        <f>'InclExcl SE Problem'!M501</f>
        <v>no</v>
      </c>
      <c r="L501" t="s">
        <v>18</v>
      </c>
      <c r="M501" t="s">
        <v>18</v>
      </c>
      <c r="N501" t="b">
        <f t="shared" si="1"/>
        <v>0</v>
      </c>
    </row>
    <row r="502">
      <c r="A502" t="str">
        <f>'InclExcl SE Problem'!L502</f>
        <v>no</v>
      </c>
      <c r="B502" t="str">
        <f>'InclExcl SE Problem'!M502</f>
        <v>no</v>
      </c>
      <c r="L502" t="s">
        <v>18</v>
      </c>
      <c r="M502" t="s">
        <v>18</v>
      </c>
      <c r="N502" t="b">
        <f t="shared" si="1"/>
        <v>0</v>
      </c>
    </row>
    <row r="503">
      <c r="A503" t="str">
        <f>'InclExcl SE Problem'!L503</f>
        <v>yes</v>
      </c>
      <c r="B503" t="str">
        <f>'InclExcl SE Problem'!M503</f>
        <v>no</v>
      </c>
      <c r="L503" t="s">
        <v>20</v>
      </c>
      <c r="M503" t="s">
        <v>18</v>
      </c>
      <c r="N503" t="b">
        <f t="shared" si="1"/>
        <v>1</v>
      </c>
    </row>
    <row r="504">
      <c r="A504" t="str">
        <f>'InclExcl SE Problem'!L504</f>
        <v>no</v>
      </c>
      <c r="B504" t="str">
        <f>'InclExcl SE Problem'!M504</f>
        <v>no</v>
      </c>
      <c r="L504" t="s">
        <v>18</v>
      </c>
      <c r="M504" t="s">
        <v>18</v>
      </c>
      <c r="N504" t="b">
        <f t="shared" si="1"/>
        <v>0</v>
      </c>
    </row>
    <row r="505">
      <c r="A505" t="str">
        <f>'InclExcl SE Problem'!L505</f>
        <v>no</v>
      </c>
      <c r="B505" t="str">
        <f>'InclExcl SE Problem'!M505</f>
        <v>no</v>
      </c>
      <c r="L505" t="s">
        <v>18</v>
      </c>
      <c r="M505" t="s">
        <v>18</v>
      </c>
      <c r="N505" t="b">
        <f t="shared" si="1"/>
        <v>0</v>
      </c>
    </row>
    <row r="506">
      <c r="A506" t="str">
        <f>'InclExcl SE Problem'!L506</f>
        <v>no</v>
      </c>
      <c r="B506" t="str">
        <f>'InclExcl SE Problem'!M506</f>
        <v>no</v>
      </c>
      <c r="L506" t="s">
        <v>18</v>
      </c>
      <c r="M506" t="s">
        <v>18</v>
      </c>
      <c r="N506" t="b">
        <f t="shared" si="1"/>
        <v>0</v>
      </c>
    </row>
    <row r="507">
      <c r="A507" t="str">
        <f>'InclExcl SE Problem'!L507</f>
        <v>no</v>
      </c>
      <c r="B507" t="str">
        <f>'InclExcl SE Problem'!M507</f>
        <v>no</v>
      </c>
      <c r="L507" t="s">
        <v>18</v>
      </c>
      <c r="M507" t="s">
        <v>18</v>
      </c>
      <c r="N507" t="b">
        <f t="shared" si="1"/>
        <v>0</v>
      </c>
    </row>
    <row r="508">
      <c r="A508" t="str">
        <f>'InclExcl SE Problem'!L508</f>
        <v>no</v>
      </c>
      <c r="B508" t="str">
        <f>'InclExcl SE Problem'!M508</f>
        <v>no</v>
      </c>
      <c r="L508" t="s">
        <v>18</v>
      </c>
      <c r="M508" t="s">
        <v>18</v>
      </c>
      <c r="N508" t="b">
        <f t="shared" si="1"/>
        <v>0</v>
      </c>
    </row>
    <row r="509">
      <c r="A509" t="str">
        <f>'InclExcl SE Problem'!L509</f>
        <v>no</v>
      </c>
      <c r="B509" t="str">
        <f>'InclExcl SE Problem'!M509</f>
        <v>no</v>
      </c>
      <c r="L509" t="s">
        <v>18</v>
      </c>
      <c r="M509" t="s">
        <v>18</v>
      </c>
      <c r="N509" t="b">
        <f t="shared" si="1"/>
        <v>0</v>
      </c>
    </row>
    <row r="510">
      <c r="A510" t="str">
        <f>'InclExcl SE Problem'!L510</f>
        <v>no</v>
      </c>
      <c r="B510" t="str">
        <f>'InclExcl SE Problem'!M510</f>
        <v>no</v>
      </c>
      <c r="L510" t="s">
        <v>18</v>
      </c>
      <c r="M510" t="s">
        <v>18</v>
      </c>
      <c r="N510" t="b">
        <f t="shared" si="1"/>
        <v>0</v>
      </c>
    </row>
    <row r="511">
      <c r="A511" t="str">
        <f>'InclExcl SE Problem'!L511</f>
        <v>no</v>
      </c>
      <c r="B511" t="str">
        <f>'InclExcl SE Problem'!M511</f>
        <v>no</v>
      </c>
      <c r="L511" t="s">
        <v>18</v>
      </c>
      <c r="M511" t="s">
        <v>18</v>
      </c>
      <c r="N511" t="b">
        <f t="shared" si="1"/>
        <v>0</v>
      </c>
    </row>
    <row r="512">
      <c r="A512" t="str">
        <f>'InclExcl SE Problem'!L512</f>
        <v>no</v>
      </c>
      <c r="B512" t="str">
        <f>'InclExcl SE Problem'!M512</f>
        <v>no</v>
      </c>
      <c r="L512" t="s">
        <v>18</v>
      </c>
      <c r="M512" t="s">
        <v>18</v>
      </c>
      <c r="N512" t="b">
        <f t="shared" si="1"/>
        <v>0</v>
      </c>
    </row>
    <row r="513">
      <c r="A513" t="str">
        <f>'InclExcl SE Problem'!L513</f>
        <v>no</v>
      </c>
      <c r="B513" t="str">
        <f>'InclExcl SE Problem'!M513</f>
        <v>no</v>
      </c>
      <c r="L513" t="s">
        <v>18</v>
      </c>
      <c r="M513" t="s">
        <v>18</v>
      </c>
      <c r="N513" t="b">
        <f t="shared" si="1"/>
        <v>0</v>
      </c>
    </row>
    <row r="514">
      <c r="A514" t="str">
        <f>'InclExcl SE Problem'!L514</f>
        <v>yes</v>
      </c>
      <c r="B514" t="str">
        <f>'InclExcl SE Problem'!M514</f>
        <v>yes</v>
      </c>
      <c r="L514" t="s">
        <v>20</v>
      </c>
      <c r="M514" t="s">
        <v>20</v>
      </c>
      <c r="N514" t="b">
        <f t="shared" si="1"/>
        <v>1</v>
      </c>
    </row>
    <row r="515">
      <c r="A515" t="str">
        <f>'InclExcl SE Problem'!L515</f>
        <v>no</v>
      </c>
      <c r="B515" t="str">
        <f>'InclExcl SE Problem'!M515</f>
        <v>no</v>
      </c>
      <c r="L515" t="s">
        <v>18</v>
      </c>
      <c r="M515" t="s">
        <v>18</v>
      </c>
      <c r="N515" t="b">
        <f t="shared" si="1"/>
        <v>0</v>
      </c>
    </row>
    <row r="516">
      <c r="A516" t="str">
        <f>'InclExcl SE Problem'!L516</f>
        <v>no</v>
      </c>
      <c r="B516" t="str">
        <f>'InclExcl SE Problem'!M516</f>
        <v>no</v>
      </c>
      <c r="L516" t="s">
        <v>18</v>
      </c>
      <c r="M516" t="s">
        <v>18</v>
      </c>
      <c r="N516" t="b">
        <f t="shared" si="1"/>
        <v>0</v>
      </c>
    </row>
    <row r="517">
      <c r="A517" t="str">
        <f>'InclExcl SE Problem'!L517</f>
        <v>no</v>
      </c>
      <c r="B517" t="str">
        <f>'InclExcl SE Problem'!M517</f>
        <v>no</v>
      </c>
      <c r="L517" t="s">
        <v>18</v>
      </c>
      <c r="M517" t="s">
        <v>18</v>
      </c>
      <c r="N517" t="b">
        <f t="shared" si="1"/>
        <v>0</v>
      </c>
    </row>
    <row r="518">
      <c r="A518" t="str">
        <f>'InclExcl SE Problem'!L518</f>
        <v>no</v>
      </c>
      <c r="B518" t="str">
        <f>'InclExcl SE Problem'!M518</f>
        <v>no</v>
      </c>
      <c r="L518" t="s">
        <v>18</v>
      </c>
      <c r="M518" t="s">
        <v>18</v>
      </c>
      <c r="N518" t="b">
        <f t="shared" si="1"/>
        <v>0</v>
      </c>
    </row>
    <row r="519">
      <c r="A519" t="str">
        <f>'InclExcl SE Problem'!L519</f>
        <v>no</v>
      </c>
      <c r="B519" t="str">
        <f>'InclExcl SE Problem'!M519</f>
        <v>no</v>
      </c>
      <c r="L519" t="s">
        <v>18</v>
      </c>
      <c r="M519" t="s">
        <v>18</v>
      </c>
      <c r="N519" t="b">
        <f t="shared" si="1"/>
        <v>0</v>
      </c>
    </row>
    <row r="520">
      <c r="A520" t="str">
        <f>'InclExcl SE Problem'!L520</f>
        <v>no</v>
      </c>
      <c r="B520" t="str">
        <f>'InclExcl SE Problem'!M520</f>
        <v>no</v>
      </c>
      <c r="L520" t="s">
        <v>18</v>
      </c>
      <c r="M520" t="s">
        <v>18</v>
      </c>
      <c r="N520" t="b">
        <f t="shared" si="1"/>
        <v>0</v>
      </c>
    </row>
    <row r="521">
      <c r="A521" t="str">
        <f>'InclExcl SE Problem'!L521</f>
        <v>no</v>
      </c>
      <c r="B521" t="str">
        <f>'InclExcl SE Problem'!M521</f>
        <v>no</v>
      </c>
      <c r="L521" t="s">
        <v>18</v>
      </c>
      <c r="M521" t="s">
        <v>18</v>
      </c>
      <c r="N521" t="b">
        <f t="shared" si="1"/>
        <v>0</v>
      </c>
    </row>
    <row r="522">
      <c r="A522" t="str">
        <f>'InclExcl SE Problem'!L522</f>
        <v>no</v>
      </c>
      <c r="B522" t="str">
        <f>'InclExcl SE Problem'!M522</f>
        <v>no</v>
      </c>
      <c r="L522" t="s">
        <v>18</v>
      </c>
      <c r="M522" t="s">
        <v>18</v>
      </c>
      <c r="N522" t="b">
        <f t="shared" si="1"/>
        <v>0</v>
      </c>
    </row>
    <row r="523">
      <c r="A523" t="str">
        <f>'InclExcl SE Problem'!L523</f>
        <v>no</v>
      </c>
      <c r="B523" t="str">
        <f>'InclExcl SE Problem'!M523</f>
        <v>no</v>
      </c>
      <c r="L523" t="s">
        <v>18</v>
      </c>
      <c r="M523" t="s">
        <v>18</v>
      </c>
      <c r="N523" t="b">
        <f t="shared" si="1"/>
        <v>0</v>
      </c>
    </row>
    <row r="524">
      <c r="A524" t="str">
        <f>'InclExcl SE Problem'!L524</f>
        <v>no</v>
      </c>
      <c r="B524" t="str">
        <f>'InclExcl SE Problem'!M524</f>
        <v>no</v>
      </c>
      <c r="L524" t="s">
        <v>18</v>
      </c>
      <c r="M524" t="s">
        <v>18</v>
      </c>
      <c r="N524" t="b">
        <f t="shared" si="1"/>
        <v>0</v>
      </c>
    </row>
    <row r="525">
      <c r="A525" t="str">
        <f>'InclExcl SE Problem'!L525</f>
        <v>yes</v>
      </c>
      <c r="B525" t="str">
        <f>'InclExcl SE Problem'!M525</f>
        <v>yes</v>
      </c>
      <c r="L525" t="s">
        <v>20</v>
      </c>
      <c r="M525" t="s">
        <v>20</v>
      </c>
      <c r="N525" t="b">
        <f t="shared" si="1"/>
        <v>1</v>
      </c>
    </row>
    <row r="526">
      <c r="A526" t="str">
        <f>'InclExcl SE Problem'!L526</f>
        <v>no</v>
      </c>
      <c r="B526" t="str">
        <f>'InclExcl SE Problem'!M526</f>
        <v>no</v>
      </c>
      <c r="L526" t="s">
        <v>18</v>
      </c>
      <c r="M526" t="s">
        <v>18</v>
      </c>
      <c r="N526" t="b">
        <f t="shared" si="1"/>
        <v>0</v>
      </c>
    </row>
    <row r="527">
      <c r="A527" t="str">
        <f>'InclExcl SE Problem'!L527</f>
        <v>no</v>
      </c>
      <c r="B527" t="str">
        <f>'InclExcl SE Problem'!M527</f>
        <v>no</v>
      </c>
      <c r="L527" t="s">
        <v>18</v>
      </c>
      <c r="M527" t="s">
        <v>18</v>
      </c>
      <c r="N527" t="b">
        <f t="shared" si="1"/>
        <v>0</v>
      </c>
    </row>
    <row r="528">
      <c r="A528" t="str">
        <f>'InclExcl SE Problem'!L528</f>
        <v>no</v>
      </c>
      <c r="B528" t="str">
        <f>'InclExcl SE Problem'!M528</f>
        <v>no</v>
      </c>
      <c r="L528" t="s">
        <v>18</v>
      </c>
      <c r="M528" t="s">
        <v>18</v>
      </c>
      <c r="N528" t="b">
        <f t="shared" si="1"/>
        <v>0</v>
      </c>
    </row>
    <row r="529">
      <c r="A529" t="str">
        <f>'InclExcl SE Problem'!L529</f>
        <v>no</v>
      </c>
      <c r="B529" t="str">
        <f>'InclExcl SE Problem'!M529</f>
        <v>no</v>
      </c>
      <c r="L529" t="s">
        <v>18</v>
      </c>
      <c r="M529" t="s">
        <v>18</v>
      </c>
      <c r="N529" t="b">
        <f t="shared" si="1"/>
        <v>0</v>
      </c>
    </row>
    <row r="530">
      <c r="A530" t="str">
        <f>'InclExcl SE Problem'!L530</f>
        <v>no</v>
      </c>
      <c r="B530" t="str">
        <f>'InclExcl SE Problem'!M530</f>
        <v>no</v>
      </c>
      <c r="L530" t="s">
        <v>18</v>
      </c>
      <c r="M530" t="s">
        <v>18</v>
      </c>
      <c r="N530" t="b">
        <f t="shared" si="1"/>
        <v>0</v>
      </c>
    </row>
    <row r="531">
      <c r="A531" t="str">
        <f>'InclExcl SE Problem'!L531</f>
        <v>no</v>
      </c>
      <c r="B531" t="str">
        <f>'InclExcl SE Problem'!M531</f>
        <v>no</v>
      </c>
      <c r="L531" t="s">
        <v>18</v>
      </c>
      <c r="M531" t="s">
        <v>18</v>
      </c>
      <c r="N531" t="b">
        <f t="shared" si="1"/>
        <v>0</v>
      </c>
    </row>
    <row r="532">
      <c r="A532" t="str">
        <f>'InclExcl SE Problem'!L532</f>
        <v>no</v>
      </c>
      <c r="B532" t="str">
        <f>'InclExcl SE Problem'!M532</f>
        <v>no</v>
      </c>
      <c r="L532" t="s">
        <v>18</v>
      </c>
      <c r="M532" t="s">
        <v>18</v>
      </c>
      <c r="N532" t="b">
        <f t="shared" si="1"/>
        <v>0</v>
      </c>
    </row>
    <row r="533">
      <c r="A533" t="str">
        <f>'InclExcl SE Problem'!L533</f>
        <v>no</v>
      </c>
      <c r="B533" t="str">
        <f>'InclExcl SE Problem'!M533</f>
        <v>no</v>
      </c>
      <c r="L533" t="s">
        <v>18</v>
      </c>
      <c r="M533" t="s">
        <v>18</v>
      </c>
      <c r="N533" t="b">
        <f t="shared" si="1"/>
        <v>0</v>
      </c>
    </row>
    <row r="534">
      <c r="A534" t="str">
        <f>'InclExcl SE Problem'!L534</f>
        <v>no</v>
      </c>
      <c r="B534" t="str">
        <f>'InclExcl SE Problem'!M534</f>
        <v>no</v>
      </c>
      <c r="L534" t="s">
        <v>18</v>
      </c>
      <c r="M534" t="s">
        <v>18</v>
      </c>
      <c r="N534" t="b">
        <f t="shared" si="1"/>
        <v>0</v>
      </c>
    </row>
    <row r="535">
      <c r="A535" t="str">
        <f>'InclExcl SE Problem'!L535</f>
        <v>no</v>
      </c>
      <c r="B535" t="str">
        <f>'InclExcl SE Problem'!M535</f>
        <v>no</v>
      </c>
      <c r="L535" t="s">
        <v>18</v>
      </c>
      <c r="M535" t="s">
        <v>18</v>
      </c>
      <c r="N535" t="b">
        <f t="shared" si="1"/>
        <v>0</v>
      </c>
    </row>
    <row r="536">
      <c r="A536" t="str">
        <f>'InclExcl SE Problem'!L536</f>
        <v>no</v>
      </c>
      <c r="B536" t="str">
        <f>'InclExcl SE Problem'!M536</f>
        <v>no</v>
      </c>
      <c r="L536" t="s">
        <v>18</v>
      </c>
      <c r="M536" t="s">
        <v>18</v>
      </c>
      <c r="N536" t="b">
        <f t="shared" si="1"/>
        <v>0</v>
      </c>
    </row>
    <row r="537">
      <c r="A537" t="str">
        <f>'InclExcl SE Problem'!L537</f>
        <v>no</v>
      </c>
      <c r="B537" t="str">
        <f>'InclExcl SE Problem'!M537</f>
        <v>no</v>
      </c>
      <c r="L537" t="s">
        <v>18</v>
      </c>
      <c r="M537" t="s">
        <v>18</v>
      </c>
      <c r="N537" t="b">
        <f t="shared" si="1"/>
        <v>0</v>
      </c>
    </row>
    <row r="538">
      <c r="A538" t="str">
        <f>'InclExcl SE Problem'!L538</f>
        <v>no</v>
      </c>
      <c r="B538" t="str">
        <f>'InclExcl SE Problem'!M538</f>
        <v>no</v>
      </c>
      <c r="L538" t="s">
        <v>18</v>
      </c>
      <c r="M538" t="s">
        <v>18</v>
      </c>
      <c r="N538" t="b">
        <f t="shared" si="1"/>
        <v>0</v>
      </c>
    </row>
    <row r="539">
      <c r="A539" t="str">
        <f>'InclExcl SE Problem'!L539</f>
        <v>yes</v>
      </c>
      <c r="B539" t="str">
        <f>'InclExcl SE Problem'!M539</f>
        <v>yes</v>
      </c>
      <c r="L539" t="s">
        <v>20</v>
      </c>
      <c r="M539" t="s">
        <v>20</v>
      </c>
      <c r="N539" t="b">
        <f t="shared" si="1"/>
        <v>1</v>
      </c>
    </row>
    <row r="540">
      <c r="A540" t="str">
        <f>'InclExcl SE Problem'!L540</f>
        <v>no</v>
      </c>
      <c r="B540" t="str">
        <f>'InclExcl SE Problem'!M540</f>
        <v>no</v>
      </c>
      <c r="L540" t="s">
        <v>18</v>
      </c>
      <c r="M540" t="s">
        <v>18</v>
      </c>
      <c r="N540" t="b">
        <f t="shared" si="1"/>
        <v>0</v>
      </c>
    </row>
    <row r="541">
      <c r="A541" t="str">
        <f>'InclExcl SE Problem'!L541</f>
        <v>yes</v>
      </c>
      <c r="B541" t="str">
        <f>'InclExcl SE Problem'!M541</f>
        <v>yes</v>
      </c>
      <c r="L541" t="s">
        <v>20</v>
      </c>
      <c r="M541" t="s">
        <v>20</v>
      </c>
      <c r="N541" t="b">
        <f t="shared" si="1"/>
        <v>1</v>
      </c>
    </row>
    <row r="542">
      <c r="A542" t="str">
        <f>'InclExcl SE Problem'!L542</f>
        <v>no</v>
      </c>
      <c r="B542" t="str">
        <f>'InclExcl SE Problem'!M542</f>
        <v>no</v>
      </c>
      <c r="L542" t="s">
        <v>18</v>
      </c>
      <c r="M542" t="s">
        <v>18</v>
      </c>
      <c r="N542" t="b">
        <f t="shared" si="1"/>
        <v>0</v>
      </c>
    </row>
    <row r="543">
      <c r="A543" t="str">
        <f>'InclExcl SE Problem'!L543</f>
        <v>no</v>
      </c>
      <c r="B543" t="str">
        <f>'InclExcl SE Problem'!M543</f>
        <v>no</v>
      </c>
      <c r="L543" t="s">
        <v>18</v>
      </c>
      <c r="M543" t="s">
        <v>18</v>
      </c>
      <c r="N543" t="b">
        <f t="shared" si="1"/>
        <v>0</v>
      </c>
    </row>
    <row r="544">
      <c r="A544" t="str">
        <f>'InclExcl SE Problem'!L544</f>
        <v>no</v>
      </c>
      <c r="B544" t="str">
        <f>'InclExcl SE Problem'!M544</f>
        <v>no</v>
      </c>
      <c r="L544" t="s">
        <v>18</v>
      </c>
      <c r="M544" t="s">
        <v>18</v>
      </c>
      <c r="N544" t="b">
        <f t="shared" si="1"/>
        <v>0</v>
      </c>
    </row>
    <row r="545">
      <c r="A545" t="str">
        <f>'InclExcl SE Problem'!L545</f>
        <v>yes</v>
      </c>
      <c r="B545" t="str">
        <f>'InclExcl SE Problem'!M545</f>
        <v>yes</v>
      </c>
      <c r="L545" t="s">
        <v>20</v>
      </c>
      <c r="M545" t="s">
        <v>20</v>
      </c>
      <c r="N545" t="b">
        <f t="shared" si="1"/>
        <v>1</v>
      </c>
    </row>
    <row r="546">
      <c r="A546" t="str">
        <f>'InclExcl SE Problem'!L546</f>
        <v>yes</v>
      </c>
      <c r="B546" t="str">
        <f>'InclExcl SE Problem'!M546</f>
        <v>yes</v>
      </c>
      <c r="L546" t="s">
        <v>20</v>
      </c>
      <c r="M546" t="s">
        <v>20</v>
      </c>
      <c r="N546" t="b">
        <f t="shared" si="1"/>
        <v>1</v>
      </c>
    </row>
    <row r="547">
      <c r="A547" t="str">
        <f>'InclExcl SE Problem'!L547</f>
        <v>yes</v>
      </c>
      <c r="B547" t="str">
        <f>'InclExcl SE Problem'!M547</f>
        <v>yes</v>
      </c>
      <c r="L547" t="s">
        <v>20</v>
      </c>
      <c r="M547" t="s">
        <v>20</v>
      </c>
      <c r="N547" t="b">
        <f t="shared" si="1"/>
        <v>1</v>
      </c>
    </row>
    <row r="548">
      <c r="A548" t="str">
        <f>'InclExcl SE Problem'!L548</f>
        <v>no</v>
      </c>
      <c r="B548" t="str">
        <f>'InclExcl SE Problem'!M548</f>
        <v>no</v>
      </c>
      <c r="L548" t="s">
        <v>18</v>
      </c>
      <c r="M548" t="s">
        <v>18</v>
      </c>
      <c r="N548" t="b">
        <f t="shared" si="1"/>
        <v>0</v>
      </c>
    </row>
    <row r="549">
      <c r="A549" t="str">
        <f>'InclExcl SE Problem'!L549</f>
        <v>no</v>
      </c>
      <c r="B549" t="str">
        <f>'InclExcl SE Problem'!M549</f>
        <v>no</v>
      </c>
      <c r="L549" t="s">
        <v>18</v>
      </c>
      <c r="M549" t="s">
        <v>18</v>
      </c>
      <c r="N549" t="b">
        <f t="shared" si="1"/>
        <v>0</v>
      </c>
    </row>
    <row r="550">
      <c r="A550" t="str">
        <f>'InclExcl SE Problem'!L550</f>
        <v>no</v>
      </c>
      <c r="B550" t="str">
        <f>'InclExcl SE Problem'!M550</f>
        <v>no</v>
      </c>
      <c r="L550" t="s">
        <v>18</v>
      </c>
      <c r="M550" t="s">
        <v>18</v>
      </c>
      <c r="N550" t="b">
        <f t="shared" si="1"/>
        <v>0</v>
      </c>
    </row>
    <row r="551">
      <c r="A551" t="str">
        <f>'InclExcl SE Problem'!L551</f>
        <v>no</v>
      </c>
      <c r="B551" t="str">
        <f>'InclExcl SE Problem'!M551</f>
        <v>no</v>
      </c>
      <c r="L551" t="s">
        <v>18</v>
      </c>
      <c r="M551" t="s">
        <v>18</v>
      </c>
      <c r="N551" t="b">
        <f t="shared" si="1"/>
        <v>0</v>
      </c>
    </row>
    <row r="552">
      <c r="A552" t="str">
        <f>'InclExcl SE Problem'!L552</f>
        <v>no</v>
      </c>
      <c r="B552" t="str">
        <f>'InclExcl SE Problem'!M552</f>
        <v>no</v>
      </c>
      <c r="L552" t="s">
        <v>18</v>
      </c>
      <c r="M552" t="s">
        <v>18</v>
      </c>
      <c r="N552" t="b">
        <f t="shared" si="1"/>
        <v>0</v>
      </c>
    </row>
    <row r="553">
      <c r="A553" t="str">
        <f>'InclExcl SE Problem'!L553</f>
        <v>no</v>
      </c>
      <c r="B553" t="str">
        <f>'InclExcl SE Problem'!M553</f>
        <v>no</v>
      </c>
      <c r="L553" t="s">
        <v>18</v>
      </c>
      <c r="M553" t="s">
        <v>18</v>
      </c>
      <c r="N553" t="b">
        <f t="shared" si="1"/>
        <v>0</v>
      </c>
    </row>
    <row r="554">
      <c r="A554" t="str">
        <f>'InclExcl SE Problem'!L554</f>
        <v>no</v>
      </c>
      <c r="B554" t="str">
        <f>'InclExcl SE Problem'!M554</f>
        <v>no</v>
      </c>
      <c r="L554" t="s">
        <v>18</v>
      </c>
      <c r="M554" t="s">
        <v>18</v>
      </c>
      <c r="N554" t="b">
        <f t="shared" si="1"/>
        <v>0</v>
      </c>
    </row>
    <row r="555">
      <c r="A555" t="str">
        <f>'InclExcl SE Problem'!L555</f>
        <v>no</v>
      </c>
      <c r="B555" t="str">
        <f>'InclExcl SE Problem'!M555</f>
        <v>no</v>
      </c>
      <c r="L555" t="s">
        <v>18</v>
      </c>
      <c r="M555" t="s">
        <v>18</v>
      </c>
      <c r="N555" t="b">
        <f t="shared" si="1"/>
        <v>0</v>
      </c>
    </row>
    <row r="556">
      <c r="A556" t="str">
        <f>'InclExcl SE Problem'!L556</f>
        <v>no</v>
      </c>
      <c r="B556" t="str">
        <f>'InclExcl SE Problem'!M556</f>
        <v>no</v>
      </c>
      <c r="L556" t="s">
        <v>18</v>
      </c>
      <c r="M556" t="s">
        <v>18</v>
      </c>
      <c r="N556" t="b">
        <f t="shared" si="1"/>
        <v>0</v>
      </c>
    </row>
    <row r="557">
      <c r="A557" t="str">
        <f>'InclExcl SE Problem'!L557</f>
        <v>no</v>
      </c>
      <c r="B557" t="str">
        <f>'InclExcl SE Problem'!M557</f>
        <v>no</v>
      </c>
      <c r="L557" t="s">
        <v>18</v>
      </c>
      <c r="M557" t="s">
        <v>18</v>
      </c>
      <c r="N557" t="b">
        <f t="shared" si="1"/>
        <v>0</v>
      </c>
    </row>
    <row r="558">
      <c r="A558" t="str">
        <f>'InclExcl SE Problem'!L558</f>
        <v>no</v>
      </c>
      <c r="B558" t="str">
        <f>'InclExcl SE Problem'!M558</f>
        <v>no</v>
      </c>
      <c r="L558" t="s">
        <v>18</v>
      </c>
      <c r="M558" t="s">
        <v>18</v>
      </c>
      <c r="N558" t="b">
        <f t="shared" si="1"/>
        <v>0</v>
      </c>
    </row>
    <row r="559">
      <c r="A559" t="str">
        <f>'InclExcl SE Problem'!L559</f>
        <v>no</v>
      </c>
      <c r="B559" t="str">
        <f>'InclExcl SE Problem'!M559</f>
        <v>no</v>
      </c>
      <c r="L559" t="s">
        <v>18</v>
      </c>
      <c r="M559" t="s">
        <v>18</v>
      </c>
      <c r="N559" t="b">
        <f t="shared" si="1"/>
        <v>0</v>
      </c>
    </row>
    <row r="560">
      <c r="A560" t="str">
        <f>'InclExcl SE Problem'!L560</f>
        <v>no</v>
      </c>
      <c r="B560" t="str">
        <f>'InclExcl SE Problem'!M560</f>
        <v>no</v>
      </c>
      <c r="L560" t="s">
        <v>18</v>
      </c>
      <c r="M560" t="s">
        <v>18</v>
      </c>
      <c r="N560" t="b">
        <f t="shared" si="1"/>
        <v>0</v>
      </c>
    </row>
    <row r="561">
      <c r="A561" t="str">
        <f>'InclExcl SE Problem'!L561</f>
        <v>no</v>
      </c>
      <c r="B561" t="str">
        <f>'InclExcl SE Problem'!M561</f>
        <v>no</v>
      </c>
      <c r="L561" t="s">
        <v>18</v>
      </c>
      <c r="M561" t="s">
        <v>18</v>
      </c>
      <c r="N561" t="b">
        <f t="shared" si="1"/>
        <v>0</v>
      </c>
    </row>
    <row r="562">
      <c r="A562" t="str">
        <f>'InclExcl SE Problem'!L562</f>
        <v>no</v>
      </c>
      <c r="B562" t="str">
        <f>'InclExcl SE Problem'!M562</f>
        <v>no</v>
      </c>
      <c r="L562" t="s">
        <v>18</v>
      </c>
      <c r="M562" t="s">
        <v>18</v>
      </c>
      <c r="N562" t="b">
        <f t="shared" si="1"/>
        <v>0</v>
      </c>
    </row>
    <row r="563">
      <c r="A563" t="str">
        <f>'InclExcl SE Problem'!L563</f>
        <v>no</v>
      </c>
      <c r="B563" t="str">
        <f>'InclExcl SE Problem'!M563</f>
        <v>no</v>
      </c>
      <c r="L563" t="s">
        <v>18</v>
      </c>
      <c r="M563" t="s">
        <v>18</v>
      </c>
      <c r="N563" t="b">
        <f t="shared" si="1"/>
        <v>0</v>
      </c>
    </row>
    <row r="564">
      <c r="A564" t="str">
        <f>'InclExcl SE Problem'!L564</f>
        <v>no</v>
      </c>
      <c r="B564" t="str">
        <f>'InclExcl SE Problem'!M564</f>
        <v>no</v>
      </c>
      <c r="L564" t="s">
        <v>18</v>
      </c>
      <c r="M564" t="s">
        <v>18</v>
      </c>
      <c r="N564" t="b">
        <f t="shared" si="1"/>
        <v>0</v>
      </c>
    </row>
    <row r="565">
      <c r="A565" t="str">
        <f>'InclExcl SE Problem'!L565</f>
        <v>no</v>
      </c>
      <c r="B565" t="str">
        <f>'InclExcl SE Problem'!M565</f>
        <v>no</v>
      </c>
      <c r="L565" t="s">
        <v>18</v>
      </c>
      <c r="M565" t="s">
        <v>18</v>
      </c>
      <c r="N565" t="b">
        <f t="shared" si="1"/>
        <v>0</v>
      </c>
    </row>
    <row r="566">
      <c r="A566" t="str">
        <f>'InclExcl SE Problem'!L566</f>
        <v>no</v>
      </c>
      <c r="B566" t="str">
        <f>'InclExcl SE Problem'!M566</f>
        <v>no</v>
      </c>
      <c r="L566" t="s">
        <v>18</v>
      </c>
      <c r="M566" t="s">
        <v>18</v>
      </c>
      <c r="N566" t="b">
        <f t="shared" si="1"/>
        <v>0</v>
      </c>
    </row>
    <row r="567">
      <c r="A567" t="str">
        <f>'InclExcl SE Problem'!L567</f>
        <v>no</v>
      </c>
      <c r="B567" t="str">
        <f>'InclExcl SE Problem'!M567</f>
        <v>no</v>
      </c>
      <c r="L567" t="s">
        <v>18</v>
      </c>
      <c r="M567" t="s">
        <v>18</v>
      </c>
      <c r="N567" t="b">
        <f t="shared" si="1"/>
        <v>0</v>
      </c>
    </row>
    <row r="568">
      <c r="A568" t="str">
        <f>'InclExcl SE Problem'!L568</f>
        <v>no</v>
      </c>
      <c r="B568" t="str">
        <f>'InclExcl SE Problem'!M568</f>
        <v>no</v>
      </c>
      <c r="L568" t="s">
        <v>18</v>
      </c>
      <c r="M568" t="s">
        <v>18</v>
      </c>
      <c r="N568" t="b">
        <f t="shared" si="1"/>
        <v>0</v>
      </c>
    </row>
    <row r="569">
      <c r="A569" t="str">
        <f>'InclExcl SE Problem'!L569</f>
        <v>no</v>
      </c>
      <c r="B569" t="str">
        <f>'InclExcl SE Problem'!M569</f>
        <v>no</v>
      </c>
      <c r="L569" t="s">
        <v>18</v>
      </c>
      <c r="M569" t="s">
        <v>18</v>
      </c>
      <c r="N569" t="b">
        <f t="shared" si="1"/>
        <v>0</v>
      </c>
    </row>
    <row r="570">
      <c r="A570" t="str">
        <f>'InclExcl SE Problem'!L570</f>
        <v>no</v>
      </c>
      <c r="B570" t="str">
        <f>'InclExcl SE Problem'!M570</f>
        <v>no</v>
      </c>
      <c r="L570" t="s">
        <v>18</v>
      </c>
      <c r="M570" t="s">
        <v>18</v>
      </c>
      <c r="N570" t="b">
        <f t="shared" si="1"/>
        <v>0</v>
      </c>
    </row>
    <row r="571">
      <c r="A571" t="str">
        <f>'InclExcl SE Problem'!L571</f>
        <v>no</v>
      </c>
      <c r="B571" t="str">
        <f>'InclExcl SE Problem'!M571</f>
        <v>no</v>
      </c>
      <c r="L571" t="s">
        <v>18</v>
      </c>
      <c r="M571" t="s">
        <v>18</v>
      </c>
      <c r="N571" t="b">
        <f t="shared" si="1"/>
        <v>0</v>
      </c>
    </row>
    <row r="572">
      <c r="A572" t="str">
        <f>'InclExcl SE Problem'!L572</f>
        <v>no</v>
      </c>
      <c r="B572" t="str">
        <f>'InclExcl SE Problem'!M572</f>
        <v>no</v>
      </c>
      <c r="L572" t="s">
        <v>18</v>
      </c>
      <c r="M572" t="s">
        <v>18</v>
      </c>
      <c r="N572" t="b">
        <f t="shared" si="1"/>
        <v>0</v>
      </c>
    </row>
    <row r="573">
      <c r="A573" t="str">
        <f>'InclExcl SE Problem'!L573</f>
        <v>no</v>
      </c>
      <c r="B573" t="str">
        <f>'InclExcl SE Problem'!M573</f>
        <v>no</v>
      </c>
      <c r="L573" t="s">
        <v>18</v>
      </c>
      <c r="M573" t="s">
        <v>18</v>
      </c>
      <c r="N573" t="b">
        <f t="shared" si="1"/>
        <v>0</v>
      </c>
    </row>
    <row r="574">
      <c r="A574" t="str">
        <f>'InclExcl SE Problem'!L574</f>
        <v>no</v>
      </c>
      <c r="B574" t="str">
        <f>'InclExcl SE Problem'!M574</f>
        <v>no</v>
      </c>
      <c r="L574" t="s">
        <v>18</v>
      </c>
      <c r="M574" t="s">
        <v>18</v>
      </c>
      <c r="N574" t="b">
        <f t="shared" si="1"/>
        <v>0</v>
      </c>
    </row>
    <row r="575">
      <c r="A575" t="str">
        <f>'InclExcl SE Problem'!L575</f>
        <v>no</v>
      </c>
      <c r="B575" t="str">
        <f>'InclExcl SE Problem'!M575</f>
        <v>no</v>
      </c>
      <c r="L575" t="s">
        <v>18</v>
      </c>
      <c r="M575" t="s">
        <v>18</v>
      </c>
      <c r="N575" t="b">
        <f t="shared" si="1"/>
        <v>0</v>
      </c>
    </row>
    <row r="576">
      <c r="A576" t="str">
        <f>'InclExcl SE Problem'!L576</f>
        <v>no</v>
      </c>
      <c r="B576" t="str">
        <f>'InclExcl SE Problem'!M576</f>
        <v>no</v>
      </c>
      <c r="L576" t="s">
        <v>18</v>
      </c>
      <c r="M576" t="s">
        <v>18</v>
      </c>
      <c r="N576" t="b">
        <f t="shared" si="1"/>
        <v>0</v>
      </c>
    </row>
    <row r="577">
      <c r="A577" t="str">
        <f>'InclExcl SE Problem'!L577</f>
        <v>no</v>
      </c>
      <c r="B577" t="str">
        <f>'InclExcl SE Problem'!M577</f>
        <v>no</v>
      </c>
      <c r="L577" t="s">
        <v>18</v>
      </c>
      <c r="M577" t="s">
        <v>18</v>
      </c>
      <c r="N577" t="b">
        <f t="shared" si="1"/>
        <v>0</v>
      </c>
    </row>
    <row r="578">
      <c r="A578" t="str">
        <f>'InclExcl SE Problem'!L578</f>
        <v>no</v>
      </c>
      <c r="B578" t="str">
        <f>'InclExcl SE Problem'!M578</f>
        <v>no</v>
      </c>
      <c r="L578" t="s">
        <v>18</v>
      </c>
      <c r="M578" t="s">
        <v>18</v>
      </c>
      <c r="N578" t="b">
        <f t="shared" si="1"/>
        <v>0</v>
      </c>
    </row>
    <row r="579">
      <c r="A579" t="str">
        <f>'InclExcl SE Problem'!L579</f>
        <v>no</v>
      </c>
      <c r="B579" t="str">
        <f>'InclExcl SE Problem'!M579</f>
        <v>no</v>
      </c>
      <c r="L579" t="s">
        <v>18</v>
      </c>
      <c r="M579" t="s">
        <v>18</v>
      </c>
      <c r="N579" t="b">
        <f t="shared" si="1"/>
        <v>0</v>
      </c>
    </row>
    <row r="580">
      <c r="A580" t="str">
        <f>'InclExcl SE Problem'!L580</f>
        <v>no</v>
      </c>
      <c r="B580" t="str">
        <f>'InclExcl SE Problem'!M580</f>
        <v>no</v>
      </c>
      <c r="L580" t="s">
        <v>18</v>
      </c>
      <c r="M580" t="s">
        <v>18</v>
      </c>
      <c r="N580" t="b">
        <f t="shared" si="1"/>
        <v>0</v>
      </c>
    </row>
    <row r="581">
      <c r="A581" t="str">
        <f>'InclExcl SE Problem'!L581</f>
        <v>no</v>
      </c>
      <c r="B581" t="str">
        <f>'InclExcl SE Problem'!M581</f>
        <v>no</v>
      </c>
      <c r="L581" t="s">
        <v>18</v>
      </c>
      <c r="M581" t="s">
        <v>18</v>
      </c>
      <c r="N581" t="b">
        <f t="shared" si="1"/>
        <v>0</v>
      </c>
    </row>
    <row r="582">
      <c r="A582" t="str">
        <f>'InclExcl SE Problem'!L582</f>
        <v>no</v>
      </c>
      <c r="B582" t="str">
        <f>'InclExcl SE Problem'!M582</f>
        <v>no</v>
      </c>
      <c r="L582" t="s">
        <v>18</v>
      </c>
      <c r="M582" t="s">
        <v>18</v>
      </c>
      <c r="N582" t="b">
        <f t="shared" si="1"/>
        <v>0</v>
      </c>
    </row>
    <row r="583">
      <c r="A583" t="str">
        <f>'InclExcl SE Problem'!L583</f>
        <v>no</v>
      </c>
      <c r="B583" t="str">
        <f>'InclExcl SE Problem'!M583</f>
        <v>no</v>
      </c>
      <c r="L583" t="s">
        <v>18</v>
      </c>
      <c r="M583" t="s">
        <v>18</v>
      </c>
      <c r="N583" t="b">
        <f t="shared" si="1"/>
        <v>0</v>
      </c>
    </row>
    <row r="584">
      <c r="A584" t="str">
        <f>'InclExcl SE Problem'!L584</f>
        <v>no</v>
      </c>
      <c r="B584" t="str">
        <f>'InclExcl SE Problem'!M584</f>
        <v>no</v>
      </c>
      <c r="L584" t="s">
        <v>18</v>
      </c>
      <c r="M584" t="s">
        <v>18</v>
      </c>
      <c r="N584" t="b">
        <f t="shared" si="1"/>
        <v>0</v>
      </c>
    </row>
    <row r="585">
      <c r="A585" t="str">
        <f>'InclExcl SE Problem'!L585</f>
        <v>no</v>
      </c>
      <c r="B585" t="str">
        <f>'InclExcl SE Problem'!M585</f>
        <v>no</v>
      </c>
      <c r="L585" t="s">
        <v>18</v>
      </c>
      <c r="M585" t="s">
        <v>18</v>
      </c>
      <c r="N585" t="b">
        <f t="shared" si="1"/>
        <v>0</v>
      </c>
    </row>
    <row r="586">
      <c r="A586" t="str">
        <f>'InclExcl SE Problem'!L586</f>
        <v>no</v>
      </c>
      <c r="B586" t="str">
        <f>'InclExcl SE Problem'!M586</f>
        <v>no</v>
      </c>
      <c r="L586" t="s">
        <v>18</v>
      </c>
      <c r="M586" t="s">
        <v>18</v>
      </c>
      <c r="N586" t="b">
        <f t="shared" si="1"/>
        <v>0</v>
      </c>
    </row>
    <row r="587">
      <c r="A587" t="str">
        <f>'InclExcl SE Problem'!L587</f>
        <v>no</v>
      </c>
      <c r="B587" t="str">
        <f>'InclExcl SE Problem'!M587</f>
        <v>no</v>
      </c>
      <c r="L587" t="s">
        <v>18</v>
      </c>
      <c r="M587" t="s">
        <v>18</v>
      </c>
      <c r="N587" t="b">
        <f t="shared" si="1"/>
        <v>0</v>
      </c>
    </row>
    <row r="588">
      <c r="A588" t="str">
        <f>'InclExcl SE Problem'!L588</f>
        <v>no</v>
      </c>
      <c r="B588" t="str">
        <f>'InclExcl SE Problem'!M588</f>
        <v>no</v>
      </c>
      <c r="L588" t="s">
        <v>18</v>
      </c>
      <c r="M588" t="s">
        <v>18</v>
      </c>
      <c r="N588" t="b">
        <f t="shared" si="1"/>
        <v>0</v>
      </c>
    </row>
    <row r="589">
      <c r="A589" t="str">
        <f>'InclExcl SE Problem'!L589</f>
        <v>no</v>
      </c>
      <c r="B589" t="str">
        <f>'InclExcl SE Problem'!M589</f>
        <v>no</v>
      </c>
      <c r="L589" t="s">
        <v>18</v>
      </c>
      <c r="M589" t="s">
        <v>18</v>
      </c>
      <c r="N589" t="b">
        <f t="shared" si="1"/>
        <v>0</v>
      </c>
    </row>
    <row r="590">
      <c r="A590" t="str">
        <f>'InclExcl SE Problem'!L590</f>
        <v>yes</v>
      </c>
      <c r="B590" t="str">
        <f>'InclExcl SE Problem'!M590</f>
        <v>yes</v>
      </c>
      <c r="L590" t="s">
        <v>20</v>
      </c>
      <c r="M590" t="s">
        <v>20</v>
      </c>
      <c r="N590" t="b">
        <f t="shared" si="1"/>
        <v>1</v>
      </c>
    </row>
    <row r="591">
      <c r="A591" t="str">
        <f>'InclExcl SE Problem'!L591</f>
        <v>no</v>
      </c>
      <c r="B591" t="str">
        <f>'InclExcl SE Problem'!M591</f>
        <v>no</v>
      </c>
      <c r="L591" t="s">
        <v>18</v>
      </c>
      <c r="M591" t="s">
        <v>18</v>
      </c>
      <c r="N591" t="b">
        <f t="shared" si="1"/>
        <v>0</v>
      </c>
    </row>
    <row r="592">
      <c r="A592" t="str">
        <f>'InclExcl SE Problem'!L592</f>
        <v>yes</v>
      </c>
      <c r="B592" t="str">
        <f>'InclExcl SE Problem'!M592</f>
        <v>yes</v>
      </c>
      <c r="L592" t="s">
        <v>20</v>
      </c>
      <c r="M592" t="s">
        <v>20</v>
      </c>
      <c r="N592" t="b">
        <f t="shared" si="1"/>
        <v>1</v>
      </c>
    </row>
    <row r="593">
      <c r="A593" t="str">
        <f>'InclExcl SE Problem'!L593</f>
        <v>no</v>
      </c>
      <c r="B593" t="str">
        <f>'InclExcl SE Problem'!M593</f>
        <v>no</v>
      </c>
      <c r="L593" t="s">
        <v>18</v>
      </c>
      <c r="M593" t="s">
        <v>18</v>
      </c>
      <c r="N593" t="b">
        <f t="shared" si="1"/>
        <v>0</v>
      </c>
    </row>
    <row r="594">
      <c r="A594" t="str">
        <f>'InclExcl SE Problem'!L594</f>
        <v>no</v>
      </c>
      <c r="B594" t="str">
        <f>'InclExcl SE Problem'!M594</f>
        <v>no</v>
      </c>
      <c r="L594" t="s">
        <v>18</v>
      </c>
      <c r="M594" t="s">
        <v>18</v>
      </c>
      <c r="N594" t="b">
        <f t="shared" si="1"/>
        <v>0</v>
      </c>
    </row>
    <row r="595">
      <c r="A595" t="str">
        <f>'InclExcl SE Problem'!L595</f>
        <v>no</v>
      </c>
      <c r="B595" t="str">
        <f>'InclExcl SE Problem'!M595</f>
        <v>no</v>
      </c>
      <c r="L595" t="s">
        <v>18</v>
      </c>
      <c r="M595" t="s">
        <v>18</v>
      </c>
      <c r="N595" t="b">
        <f t="shared" si="1"/>
        <v>0</v>
      </c>
    </row>
    <row r="596">
      <c r="A596" t="str">
        <f>'InclExcl SE Problem'!L596</f>
        <v>yes</v>
      </c>
      <c r="B596" t="str">
        <f>'InclExcl SE Problem'!M596</f>
        <v>yes</v>
      </c>
      <c r="L596" t="s">
        <v>20</v>
      </c>
      <c r="M596" t="s">
        <v>20</v>
      </c>
      <c r="N596" t="b">
        <f t="shared" si="1"/>
        <v>1</v>
      </c>
    </row>
    <row r="597">
      <c r="A597" t="str">
        <f>'InclExcl SE Problem'!L597</f>
        <v>no</v>
      </c>
      <c r="B597" t="str">
        <f>'InclExcl SE Problem'!M597</f>
        <v>no</v>
      </c>
      <c r="L597" t="s">
        <v>18</v>
      </c>
      <c r="M597" t="s">
        <v>18</v>
      </c>
      <c r="N597" t="b">
        <f t="shared" si="1"/>
        <v>0</v>
      </c>
    </row>
    <row r="598">
      <c r="A598" t="str">
        <f>'InclExcl SE Problem'!L598</f>
        <v>yes</v>
      </c>
      <c r="B598" t="str">
        <f>'InclExcl SE Problem'!M598</f>
        <v>yes</v>
      </c>
      <c r="L598" t="s">
        <v>20</v>
      </c>
      <c r="M598" t="s">
        <v>20</v>
      </c>
      <c r="N598" t="b">
        <f t="shared" si="1"/>
        <v>1</v>
      </c>
    </row>
    <row r="599">
      <c r="A599" t="str">
        <f>'InclExcl SE Problem'!L599</f>
        <v>no</v>
      </c>
      <c r="B599" t="str">
        <f>'InclExcl SE Problem'!M599</f>
        <v>no</v>
      </c>
      <c r="L599" t="s">
        <v>18</v>
      </c>
      <c r="M599" t="s">
        <v>18</v>
      </c>
      <c r="N599" t="b">
        <f t="shared" si="1"/>
        <v>0</v>
      </c>
    </row>
    <row r="600">
      <c r="A600" t="str">
        <f>'InclExcl SE Problem'!L600</f>
        <v>no</v>
      </c>
      <c r="B600" t="str">
        <f>'InclExcl SE Problem'!M600</f>
        <v>no</v>
      </c>
      <c r="L600" t="s">
        <v>18</v>
      </c>
      <c r="M600" t="s">
        <v>18</v>
      </c>
      <c r="N600" t="b">
        <f t="shared" si="1"/>
        <v>0</v>
      </c>
    </row>
    <row r="601">
      <c r="A601" t="str">
        <f>'InclExcl SE Problem'!L601</f>
        <v>no</v>
      </c>
      <c r="B601" t="str">
        <f>'InclExcl SE Problem'!M601</f>
        <v>no</v>
      </c>
      <c r="L601" t="s">
        <v>18</v>
      </c>
      <c r="M601" t="s">
        <v>18</v>
      </c>
      <c r="N601" t="b">
        <f t="shared" si="1"/>
        <v>0</v>
      </c>
    </row>
    <row r="602">
      <c r="A602" t="str">
        <f>'InclExcl SE Problem'!L602</f>
        <v>no</v>
      </c>
      <c r="B602" t="str">
        <f>'InclExcl SE Problem'!M602</f>
        <v>no</v>
      </c>
      <c r="L602" t="s">
        <v>18</v>
      </c>
      <c r="M602" t="s">
        <v>18</v>
      </c>
      <c r="N602" t="b">
        <f t="shared" si="1"/>
        <v>0</v>
      </c>
    </row>
    <row r="603">
      <c r="A603" t="str">
        <f>'InclExcl SE Problem'!L603</f>
        <v>no</v>
      </c>
      <c r="B603" t="str">
        <f>'InclExcl SE Problem'!M603</f>
        <v>no</v>
      </c>
      <c r="L603" t="s">
        <v>18</v>
      </c>
      <c r="M603" t="s">
        <v>18</v>
      </c>
      <c r="N603" t="b">
        <f t="shared" si="1"/>
        <v>0</v>
      </c>
    </row>
    <row r="604">
      <c r="A604" t="str">
        <f>'InclExcl SE Problem'!L604</f>
        <v>no</v>
      </c>
      <c r="B604" t="str">
        <f>'InclExcl SE Problem'!M604</f>
        <v>no</v>
      </c>
      <c r="L604" t="s">
        <v>18</v>
      </c>
      <c r="M604" t="s">
        <v>18</v>
      </c>
      <c r="N604" t="b">
        <f t="shared" si="1"/>
        <v>0</v>
      </c>
    </row>
    <row r="605">
      <c r="A605" t="str">
        <f>'InclExcl SE Problem'!L605</f>
        <v>no</v>
      </c>
      <c r="B605" t="str">
        <f>'InclExcl SE Problem'!M605</f>
        <v>no</v>
      </c>
      <c r="L605" t="s">
        <v>18</v>
      </c>
      <c r="M605" t="s">
        <v>18</v>
      </c>
      <c r="N605" t="b">
        <f t="shared" si="1"/>
        <v>0</v>
      </c>
    </row>
    <row r="606">
      <c r="A606" t="str">
        <f>'InclExcl SE Problem'!L606</f>
        <v>no</v>
      </c>
      <c r="B606" t="str">
        <f>'InclExcl SE Problem'!M606</f>
        <v>yes</v>
      </c>
      <c r="L606" t="s">
        <v>18</v>
      </c>
      <c r="M606" t="s">
        <v>20</v>
      </c>
      <c r="N606" t="b">
        <f t="shared" si="1"/>
        <v>1</v>
      </c>
    </row>
    <row r="607">
      <c r="A607" t="str">
        <f>'InclExcl SE Problem'!L607</f>
        <v>no</v>
      </c>
      <c r="B607" t="str">
        <f>'InclExcl SE Problem'!M607</f>
        <v>no</v>
      </c>
      <c r="L607" t="s">
        <v>18</v>
      </c>
      <c r="M607" t="s">
        <v>18</v>
      </c>
      <c r="N607" t="b">
        <f t="shared" si="1"/>
        <v>0</v>
      </c>
    </row>
    <row r="608">
      <c r="A608" t="str">
        <f>'InclExcl SE Problem'!L608</f>
        <v>no</v>
      </c>
      <c r="B608" t="str">
        <f>'InclExcl SE Problem'!M608</f>
        <v>no</v>
      </c>
      <c r="L608" t="s">
        <v>18</v>
      </c>
      <c r="M608" t="s">
        <v>18</v>
      </c>
      <c r="N608" t="b">
        <f t="shared" si="1"/>
        <v>0</v>
      </c>
    </row>
    <row r="609">
      <c r="A609" t="str">
        <f>'InclExcl SE Problem'!L609</f>
        <v>no</v>
      </c>
      <c r="B609" t="str">
        <f>'InclExcl SE Problem'!M609</f>
        <v>no</v>
      </c>
      <c r="L609" t="s">
        <v>18</v>
      </c>
      <c r="M609" t="s">
        <v>18</v>
      </c>
      <c r="N609" t="b">
        <f t="shared" si="1"/>
        <v>0</v>
      </c>
    </row>
    <row r="610">
      <c r="A610" t="str">
        <f>'InclExcl SE Problem'!L610</f>
        <v>no</v>
      </c>
      <c r="B610" t="str">
        <f>'InclExcl SE Problem'!M610</f>
        <v>no</v>
      </c>
      <c r="L610" t="s">
        <v>18</v>
      </c>
      <c r="M610" t="s">
        <v>18</v>
      </c>
      <c r="N610" t="b">
        <f t="shared" si="1"/>
        <v>0</v>
      </c>
    </row>
    <row r="611">
      <c r="A611" t="str">
        <f>'InclExcl SE Problem'!L611</f>
        <v>no</v>
      </c>
      <c r="B611" t="str">
        <f>'InclExcl SE Problem'!M611</f>
        <v>no</v>
      </c>
      <c r="L611" t="s">
        <v>18</v>
      </c>
      <c r="M611" t="s">
        <v>18</v>
      </c>
      <c r="N611" t="b">
        <f t="shared" si="1"/>
        <v>0</v>
      </c>
    </row>
    <row r="612">
      <c r="A612" t="str">
        <f>'InclExcl SE Problem'!L612</f>
        <v>no</v>
      </c>
      <c r="B612" t="str">
        <f>'InclExcl SE Problem'!M612</f>
        <v>no</v>
      </c>
      <c r="L612" t="s">
        <v>18</v>
      </c>
      <c r="M612" t="s">
        <v>18</v>
      </c>
      <c r="N612" t="b">
        <f t="shared" si="1"/>
        <v>0</v>
      </c>
    </row>
    <row r="613">
      <c r="A613" t="str">
        <f>'InclExcl SE Problem'!L613</f>
        <v>no</v>
      </c>
      <c r="B613" t="str">
        <f>'InclExcl SE Problem'!M613</f>
        <v>no</v>
      </c>
      <c r="L613" t="s">
        <v>18</v>
      </c>
      <c r="M613" t="s">
        <v>18</v>
      </c>
      <c r="N613" t="b">
        <f t="shared" si="1"/>
        <v>0</v>
      </c>
    </row>
    <row r="614">
      <c r="A614" t="str">
        <f>'InclExcl SE Problem'!L614</f>
        <v>no</v>
      </c>
      <c r="B614" t="str">
        <f>'InclExcl SE Problem'!M614</f>
        <v>no</v>
      </c>
      <c r="L614" t="s">
        <v>18</v>
      </c>
      <c r="M614" t="s">
        <v>18</v>
      </c>
      <c r="N614" t="b">
        <f t="shared" si="1"/>
        <v>0</v>
      </c>
    </row>
    <row r="615">
      <c r="A615" t="str">
        <f>'InclExcl SE Problem'!L615</f>
        <v>no</v>
      </c>
      <c r="B615" t="str">
        <f>'InclExcl SE Problem'!M615</f>
        <v>no</v>
      </c>
      <c r="L615" t="s">
        <v>18</v>
      </c>
      <c r="M615" t="s">
        <v>18</v>
      </c>
      <c r="N615" t="b">
        <f t="shared" si="1"/>
        <v>0</v>
      </c>
    </row>
    <row r="616">
      <c r="A616" t="str">
        <f>'InclExcl SE Problem'!L616</f>
        <v>no</v>
      </c>
      <c r="B616" t="str">
        <f>'InclExcl SE Problem'!M616</f>
        <v>no</v>
      </c>
      <c r="L616" t="s">
        <v>18</v>
      </c>
      <c r="M616" t="s">
        <v>18</v>
      </c>
      <c r="N616" t="b">
        <f t="shared" si="1"/>
        <v>0</v>
      </c>
    </row>
    <row r="617">
      <c r="A617" t="str">
        <f>'InclExcl SE Problem'!L617</f>
        <v>no</v>
      </c>
      <c r="B617" t="str">
        <f>'InclExcl SE Problem'!M617</f>
        <v>no</v>
      </c>
      <c r="L617" t="s">
        <v>18</v>
      </c>
      <c r="M617" t="s">
        <v>18</v>
      </c>
      <c r="N617" t="b">
        <f t="shared" si="1"/>
        <v>0</v>
      </c>
    </row>
    <row r="618">
      <c r="A618" t="str">
        <f>'InclExcl SE Problem'!L618</f>
        <v>no</v>
      </c>
      <c r="B618" t="str">
        <f>'InclExcl SE Problem'!M618</f>
        <v>no</v>
      </c>
      <c r="L618" t="s">
        <v>18</v>
      </c>
      <c r="M618" t="s">
        <v>18</v>
      </c>
      <c r="N618" t="b">
        <f t="shared" si="1"/>
        <v>0</v>
      </c>
    </row>
    <row r="619">
      <c r="A619" t="str">
        <f>'InclExcl SE Problem'!L619</f>
        <v>no</v>
      </c>
      <c r="B619" t="str">
        <f>'InclExcl SE Problem'!M619</f>
        <v>no</v>
      </c>
      <c r="L619" t="s">
        <v>18</v>
      </c>
      <c r="M619" t="s">
        <v>18</v>
      </c>
      <c r="N619" t="b">
        <f t="shared" si="1"/>
        <v>0</v>
      </c>
    </row>
    <row r="620">
      <c r="A620" t="str">
        <f>'InclExcl SE Problem'!L620</f>
        <v>no</v>
      </c>
      <c r="B620" t="str">
        <f>'InclExcl SE Problem'!M620</f>
        <v>no</v>
      </c>
      <c r="L620" t="s">
        <v>18</v>
      </c>
      <c r="M620" t="s">
        <v>18</v>
      </c>
      <c r="N620" t="b">
        <f t="shared" si="1"/>
        <v>0</v>
      </c>
    </row>
    <row r="621">
      <c r="A621" t="str">
        <f>'InclExcl SE Problem'!L621</f>
        <v>no</v>
      </c>
      <c r="B621" t="str">
        <f>'InclExcl SE Problem'!M621</f>
        <v>no</v>
      </c>
      <c r="L621" t="s">
        <v>18</v>
      </c>
      <c r="M621" t="s">
        <v>18</v>
      </c>
      <c r="N621" t="b">
        <f t="shared" si="1"/>
        <v>0</v>
      </c>
    </row>
    <row r="622">
      <c r="A622" t="str">
        <f>'InclExcl SE Problem'!L622</f>
        <v>no</v>
      </c>
      <c r="B622" t="str">
        <f>'InclExcl SE Problem'!M622</f>
        <v>no</v>
      </c>
      <c r="L622" t="s">
        <v>18</v>
      </c>
      <c r="M622" t="s">
        <v>18</v>
      </c>
      <c r="N622" t="b">
        <f t="shared" si="1"/>
        <v>0</v>
      </c>
    </row>
    <row r="623">
      <c r="A623" t="str">
        <f>'InclExcl SE Problem'!L623</f>
        <v>no</v>
      </c>
      <c r="B623" t="str">
        <f>'InclExcl SE Problem'!M623</f>
        <v>no</v>
      </c>
      <c r="L623" t="s">
        <v>18</v>
      </c>
      <c r="M623" t="s">
        <v>18</v>
      </c>
      <c r="N623" t="b">
        <f t="shared" si="1"/>
        <v>0</v>
      </c>
    </row>
    <row r="624">
      <c r="A624" t="str">
        <f>'InclExcl SE Problem'!L624</f>
        <v>no</v>
      </c>
      <c r="B624" t="str">
        <f>'InclExcl SE Problem'!M624</f>
        <v>no</v>
      </c>
      <c r="L624" t="s">
        <v>18</v>
      </c>
      <c r="M624" t="s">
        <v>18</v>
      </c>
      <c r="N624" t="b">
        <f t="shared" si="1"/>
        <v>0</v>
      </c>
    </row>
    <row r="625">
      <c r="A625" t="str">
        <f>'InclExcl SE Problem'!L625</f>
        <v>no</v>
      </c>
      <c r="B625" t="str">
        <f>'InclExcl SE Problem'!M625</f>
        <v>no</v>
      </c>
      <c r="L625" t="s">
        <v>18</v>
      </c>
      <c r="M625" t="s">
        <v>18</v>
      </c>
      <c r="N625" t="b">
        <f t="shared" si="1"/>
        <v>0</v>
      </c>
    </row>
    <row r="626">
      <c r="A626" t="str">
        <f>'InclExcl SE Problem'!L626</f>
        <v>no</v>
      </c>
      <c r="B626" t="str">
        <f>'InclExcl SE Problem'!M626</f>
        <v>no</v>
      </c>
      <c r="L626" t="s">
        <v>18</v>
      </c>
      <c r="M626" t="s">
        <v>18</v>
      </c>
      <c r="N626" t="b">
        <f t="shared" si="1"/>
        <v>0</v>
      </c>
    </row>
    <row r="627">
      <c r="A627" t="str">
        <f>'InclExcl SE Problem'!L627</f>
        <v>no</v>
      </c>
      <c r="B627" t="str">
        <f>'InclExcl SE Problem'!M627</f>
        <v>no</v>
      </c>
      <c r="L627" t="s">
        <v>18</v>
      </c>
      <c r="M627" t="s">
        <v>18</v>
      </c>
      <c r="N627" t="b">
        <f t="shared" si="1"/>
        <v>0</v>
      </c>
    </row>
    <row r="628">
      <c r="A628" t="str">
        <f>'InclExcl SE Problem'!L628</f>
        <v>no</v>
      </c>
      <c r="B628" t="str">
        <f>'InclExcl SE Problem'!M628</f>
        <v>no</v>
      </c>
      <c r="L628" t="s">
        <v>18</v>
      </c>
      <c r="M628" t="s">
        <v>18</v>
      </c>
      <c r="N628" t="b">
        <f t="shared" si="1"/>
        <v>0</v>
      </c>
    </row>
    <row r="629">
      <c r="A629" t="str">
        <f>'InclExcl SE Problem'!L629</f>
        <v>no</v>
      </c>
      <c r="B629" t="str">
        <f>'InclExcl SE Problem'!M629</f>
        <v>no</v>
      </c>
      <c r="L629" t="s">
        <v>18</v>
      </c>
      <c r="M629" t="s">
        <v>18</v>
      </c>
      <c r="N629" t="b">
        <f t="shared" si="1"/>
        <v>0</v>
      </c>
    </row>
    <row r="630">
      <c r="A630" t="str">
        <f>'InclExcl SE Problem'!L630</f>
        <v>yes</v>
      </c>
      <c r="B630" t="str">
        <f>'InclExcl SE Problem'!M630</f>
        <v>yes</v>
      </c>
      <c r="L630" t="s">
        <v>20</v>
      </c>
      <c r="M630" t="s">
        <v>20</v>
      </c>
      <c r="N630" t="b">
        <f t="shared" si="1"/>
        <v>1</v>
      </c>
    </row>
    <row r="631">
      <c r="A631" t="str">
        <f>'InclExcl SE Problem'!L631</f>
        <v>yes</v>
      </c>
      <c r="B631" t="str">
        <f>'InclExcl SE Problem'!M631</f>
        <v>yes</v>
      </c>
      <c r="L631" t="s">
        <v>20</v>
      </c>
      <c r="M631" t="s">
        <v>20</v>
      </c>
      <c r="N631" t="b">
        <f t="shared" si="1"/>
        <v>1</v>
      </c>
    </row>
    <row r="632">
      <c r="A632" t="str">
        <f>'InclExcl SE Problem'!L632</f>
        <v>no</v>
      </c>
      <c r="B632" t="str">
        <f>'InclExcl SE Problem'!M632</f>
        <v>no</v>
      </c>
      <c r="L632" t="s">
        <v>18</v>
      </c>
      <c r="M632" t="s">
        <v>18</v>
      </c>
      <c r="N632" t="b">
        <f t="shared" si="1"/>
        <v>0</v>
      </c>
    </row>
    <row r="633">
      <c r="A633" t="str">
        <f>'InclExcl SE Problem'!L633</f>
        <v>no</v>
      </c>
      <c r="B633" t="str">
        <f>'InclExcl SE Problem'!M633</f>
        <v>no</v>
      </c>
      <c r="L633" t="s">
        <v>18</v>
      </c>
      <c r="M633" t="s">
        <v>18</v>
      </c>
      <c r="N633" t="b">
        <f t="shared" si="1"/>
        <v>0</v>
      </c>
    </row>
    <row r="634">
      <c r="A634" t="str">
        <f>'InclExcl SE Problem'!L634</f>
        <v>no</v>
      </c>
      <c r="B634" t="str">
        <f>'InclExcl SE Problem'!M634</f>
        <v>no</v>
      </c>
      <c r="L634" t="s">
        <v>18</v>
      </c>
      <c r="M634" t="s">
        <v>18</v>
      </c>
      <c r="N634" t="b">
        <f t="shared" si="1"/>
        <v>0</v>
      </c>
    </row>
    <row r="635">
      <c r="A635" t="str">
        <f>'InclExcl SE Problem'!L635</f>
        <v>no</v>
      </c>
      <c r="B635" t="str">
        <f>'InclExcl SE Problem'!M635</f>
        <v>no</v>
      </c>
      <c r="L635" t="s">
        <v>18</v>
      </c>
      <c r="M635" t="s">
        <v>18</v>
      </c>
      <c r="N635" t="b">
        <f t="shared" si="1"/>
        <v>0</v>
      </c>
    </row>
    <row r="636">
      <c r="A636" t="str">
        <f>'InclExcl SE Problem'!L636</f>
        <v>no</v>
      </c>
      <c r="B636" t="str">
        <f>'InclExcl SE Problem'!M636</f>
        <v>no</v>
      </c>
      <c r="L636" t="s">
        <v>18</v>
      </c>
      <c r="M636" t="s">
        <v>18</v>
      </c>
      <c r="N636" t="b">
        <f t="shared" si="1"/>
        <v>0</v>
      </c>
    </row>
    <row r="637">
      <c r="A637" t="str">
        <f>'InclExcl SE Problem'!L637</f>
        <v>no</v>
      </c>
      <c r="B637" t="str">
        <f>'InclExcl SE Problem'!M637</f>
        <v>no</v>
      </c>
      <c r="L637" t="s">
        <v>18</v>
      </c>
      <c r="M637" t="s">
        <v>18</v>
      </c>
      <c r="N637" t="b">
        <f t="shared" si="1"/>
        <v>0</v>
      </c>
    </row>
    <row r="638">
      <c r="A638" t="str">
        <f>'InclExcl SE Problem'!L638</f>
        <v>no</v>
      </c>
      <c r="B638" t="str">
        <f>'InclExcl SE Problem'!M638</f>
        <v>no</v>
      </c>
      <c r="L638" t="s">
        <v>18</v>
      </c>
      <c r="M638" t="s">
        <v>18</v>
      </c>
      <c r="N638" t="b">
        <f t="shared" si="1"/>
        <v>0</v>
      </c>
    </row>
    <row r="639">
      <c r="A639" t="str">
        <f>'InclExcl SE Problem'!L639</f>
        <v>no</v>
      </c>
      <c r="B639" t="str">
        <f>'InclExcl SE Problem'!M639</f>
        <v>no</v>
      </c>
      <c r="L639" t="s">
        <v>18</v>
      </c>
      <c r="M639" t="s">
        <v>18</v>
      </c>
      <c r="N639" t="b">
        <f t="shared" si="1"/>
        <v>0</v>
      </c>
    </row>
    <row r="640">
      <c r="A640" t="str">
        <f>'InclExcl SE Problem'!L640</f>
        <v>yes</v>
      </c>
      <c r="B640" t="str">
        <f>'InclExcl SE Problem'!M640</f>
        <v>yes</v>
      </c>
      <c r="L640" t="s">
        <v>20</v>
      </c>
      <c r="M640" t="s">
        <v>20</v>
      </c>
      <c r="N640" t="b">
        <f t="shared" si="1"/>
        <v>1</v>
      </c>
    </row>
    <row r="641">
      <c r="A641" t="str">
        <f>'InclExcl SE Problem'!L641</f>
        <v>no</v>
      </c>
      <c r="B641" t="str">
        <f>'InclExcl SE Problem'!M641</f>
        <v>no</v>
      </c>
      <c r="L641" t="s">
        <v>18</v>
      </c>
      <c r="M641" t="s">
        <v>18</v>
      </c>
      <c r="N641" t="b">
        <f t="shared" si="1"/>
        <v>0</v>
      </c>
    </row>
    <row r="642">
      <c r="A642" t="str">
        <f>'InclExcl SE Problem'!L642</f>
        <v>no</v>
      </c>
      <c r="B642" t="str">
        <f>'InclExcl SE Problem'!M642</f>
        <v>no</v>
      </c>
      <c r="L642" t="s">
        <v>18</v>
      </c>
      <c r="M642" t="s">
        <v>18</v>
      </c>
      <c r="N642" t="b">
        <f t="shared" si="1"/>
        <v>0</v>
      </c>
    </row>
    <row r="643">
      <c r="A643" t="str">
        <f>'InclExcl SE Problem'!L643</f>
        <v>no</v>
      </c>
      <c r="B643" t="str">
        <f>'InclExcl SE Problem'!M643</f>
        <v>no</v>
      </c>
      <c r="L643" t="s">
        <v>18</v>
      </c>
      <c r="M643" t="s">
        <v>18</v>
      </c>
      <c r="N643" t="b">
        <f t="shared" si="1"/>
        <v>0</v>
      </c>
    </row>
    <row r="644">
      <c r="A644" t="str">
        <f>'InclExcl SE Problem'!L644</f>
        <v>no</v>
      </c>
      <c r="B644" t="str">
        <f>'InclExcl SE Problem'!M644</f>
        <v>no</v>
      </c>
      <c r="L644" t="s">
        <v>18</v>
      </c>
      <c r="M644" t="s">
        <v>18</v>
      </c>
      <c r="N644" t="b">
        <f t="shared" si="1"/>
        <v>0</v>
      </c>
    </row>
    <row r="645">
      <c r="A645" t="str">
        <f>'InclExcl SE Problem'!L645</f>
        <v>no</v>
      </c>
      <c r="B645" t="str">
        <f>'InclExcl SE Problem'!M645</f>
        <v>no</v>
      </c>
      <c r="L645" t="s">
        <v>18</v>
      </c>
      <c r="M645" t="s">
        <v>18</v>
      </c>
      <c r="N645" t="b">
        <f t="shared" si="1"/>
        <v>0</v>
      </c>
    </row>
    <row r="646">
      <c r="A646" t="str">
        <f>'InclExcl SE Problem'!L646</f>
        <v>yes</v>
      </c>
      <c r="B646" t="str">
        <f>'InclExcl SE Problem'!M646</f>
        <v>yes</v>
      </c>
      <c r="L646" t="s">
        <v>20</v>
      </c>
      <c r="M646" t="s">
        <v>20</v>
      </c>
      <c r="N646" t="b">
        <f t="shared" si="1"/>
        <v>1</v>
      </c>
    </row>
    <row r="647">
      <c r="A647" t="str">
        <f>'InclExcl SE Problem'!L647</f>
        <v>no</v>
      </c>
      <c r="B647" t="str">
        <f>'InclExcl SE Problem'!M647</f>
        <v>no</v>
      </c>
      <c r="L647" t="s">
        <v>18</v>
      </c>
      <c r="M647" t="s">
        <v>18</v>
      </c>
      <c r="N647" t="b">
        <f t="shared" si="1"/>
        <v>0</v>
      </c>
    </row>
    <row r="648">
      <c r="A648" t="str">
        <f>'InclExcl SE Problem'!L648</f>
        <v>no</v>
      </c>
      <c r="B648" t="str">
        <f>'InclExcl SE Problem'!M648</f>
        <v>no</v>
      </c>
      <c r="L648" t="s">
        <v>18</v>
      </c>
      <c r="M648" t="s">
        <v>18</v>
      </c>
      <c r="N648" t="b">
        <f t="shared" si="1"/>
        <v>0</v>
      </c>
    </row>
    <row r="649">
      <c r="A649" t="str">
        <f>'InclExcl SE Problem'!L649</f>
        <v>no</v>
      </c>
      <c r="B649" t="str">
        <f>'InclExcl SE Problem'!M649</f>
        <v>no</v>
      </c>
      <c r="L649" t="s">
        <v>18</v>
      </c>
      <c r="M649" t="s">
        <v>18</v>
      </c>
      <c r="N649" t="b">
        <f t="shared" si="1"/>
        <v>0</v>
      </c>
    </row>
    <row r="650">
      <c r="A650" t="str">
        <f>'InclExcl SE Problem'!L650</f>
        <v>no</v>
      </c>
      <c r="B650" t="str">
        <f>'InclExcl SE Problem'!M650</f>
        <v>no</v>
      </c>
      <c r="L650" t="s">
        <v>18</v>
      </c>
      <c r="M650" t="s">
        <v>18</v>
      </c>
      <c r="N650" t="b">
        <f t="shared" si="1"/>
        <v>0</v>
      </c>
    </row>
    <row r="651">
      <c r="A651" t="str">
        <f>'InclExcl SE Problem'!L651</f>
        <v>no</v>
      </c>
      <c r="B651" t="str">
        <f>'InclExcl SE Problem'!M651</f>
        <v>no</v>
      </c>
      <c r="L651" t="s">
        <v>18</v>
      </c>
      <c r="M651" t="s">
        <v>18</v>
      </c>
      <c r="N651" t="b">
        <f t="shared" si="1"/>
        <v>0</v>
      </c>
    </row>
    <row r="652">
      <c r="A652" t="str">
        <f>'InclExcl SE Problem'!L652</f>
        <v>no</v>
      </c>
      <c r="B652" t="str">
        <f>'InclExcl SE Problem'!M652</f>
        <v>no</v>
      </c>
      <c r="L652" t="s">
        <v>18</v>
      </c>
      <c r="M652" t="s">
        <v>18</v>
      </c>
      <c r="N652" t="b">
        <f t="shared" si="1"/>
        <v>0</v>
      </c>
    </row>
    <row r="653">
      <c r="A653" t="str">
        <f>'InclExcl SE Problem'!L653</f>
        <v>no</v>
      </c>
      <c r="B653" t="str">
        <f>'InclExcl SE Problem'!M653</f>
        <v>no</v>
      </c>
      <c r="L653" t="s">
        <v>18</v>
      </c>
      <c r="M653" t="s">
        <v>18</v>
      </c>
      <c r="N653" t="b">
        <f t="shared" si="1"/>
        <v>0</v>
      </c>
    </row>
    <row r="654">
      <c r="A654" t="str">
        <f>'InclExcl SE Problem'!L654</f>
        <v>no</v>
      </c>
      <c r="B654" t="str">
        <f>'InclExcl SE Problem'!M654</f>
        <v>no</v>
      </c>
      <c r="L654" t="s">
        <v>18</v>
      </c>
      <c r="M654" t="s">
        <v>18</v>
      </c>
      <c r="N654" t="b">
        <f t="shared" si="1"/>
        <v>0</v>
      </c>
    </row>
    <row r="655">
      <c r="A655" t="str">
        <f>'InclExcl SE Problem'!L655</f>
        <v>no</v>
      </c>
      <c r="B655" t="str">
        <f>'InclExcl SE Problem'!M655</f>
        <v>no</v>
      </c>
      <c r="L655" t="s">
        <v>18</v>
      </c>
      <c r="M655" t="s">
        <v>18</v>
      </c>
      <c r="N655" t="b">
        <f t="shared" si="1"/>
        <v>0</v>
      </c>
    </row>
    <row r="656">
      <c r="A656" t="str">
        <f>'InclExcl SE Problem'!L656</f>
        <v>no</v>
      </c>
      <c r="B656" t="str">
        <f>'InclExcl SE Problem'!M656</f>
        <v>no</v>
      </c>
      <c r="L656" t="s">
        <v>18</v>
      </c>
      <c r="M656" t="s">
        <v>18</v>
      </c>
      <c r="N656" t="b">
        <f t="shared" si="1"/>
        <v>0</v>
      </c>
    </row>
    <row r="657">
      <c r="A657" t="str">
        <f>'InclExcl SE Problem'!L657</f>
        <v>no</v>
      </c>
      <c r="B657" t="str">
        <f>'InclExcl SE Problem'!M657</f>
        <v>no</v>
      </c>
      <c r="L657" t="s">
        <v>18</v>
      </c>
      <c r="M657" t="s">
        <v>18</v>
      </c>
      <c r="N657" t="b">
        <f t="shared" si="1"/>
        <v>0</v>
      </c>
    </row>
    <row r="658">
      <c r="A658" t="str">
        <f>'InclExcl SE Problem'!L658</f>
        <v>no</v>
      </c>
      <c r="B658" t="str">
        <f>'InclExcl SE Problem'!M658</f>
        <v>no</v>
      </c>
      <c r="L658" t="s">
        <v>18</v>
      </c>
      <c r="M658" t="s">
        <v>18</v>
      </c>
      <c r="N658" t="b">
        <f t="shared" si="1"/>
        <v>0</v>
      </c>
    </row>
    <row r="659">
      <c r="A659" t="str">
        <f>'InclExcl SE Problem'!L659</f>
        <v>no</v>
      </c>
      <c r="B659" t="str">
        <f>'InclExcl SE Problem'!M659</f>
        <v>no</v>
      </c>
      <c r="L659" t="s">
        <v>18</v>
      </c>
      <c r="M659" t="s">
        <v>18</v>
      </c>
      <c r="N659" t="b">
        <f t="shared" si="1"/>
        <v>0</v>
      </c>
    </row>
    <row r="660">
      <c r="A660" t="str">
        <f>'InclExcl SE Problem'!L660</f>
        <v>yes</v>
      </c>
      <c r="B660" t="str">
        <f>'InclExcl SE Problem'!M660</f>
        <v>yes</v>
      </c>
      <c r="L660" t="s">
        <v>20</v>
      </c>
      <c r="M660" t="s">
        <v>20</v>
      </c>
      <c r="N660" t="b">
        <f t="shared" si="1"/>
        <v>1</v>
      </c>
    </row>
    <row r="661">
      <c r="A661" t="str">
        <f>'InclExcl SE Problem'!L661</f>
        <v>no</v>
      </c>
      <c r="B661" t="str">
        <f>'InclExcl SE Problem'!M661</f>
        <v>no</v>
      </c>
      <c r="L661" t="s">
        <v>18</v>
      </c>
      <c r="M661" t="s">
        <v>18</v>
      </c>
      <c r="N661" t="b">
        <f t="shared" si="1"/>
        <v>0</v>
      </c>
    </row>
    <row r="662">
      <c r="A662" t="str">
        <f>'InclExcl SE Problem'!L662</f>
        <v>no</v>
      </c>
      <c r="B662" t="str">
        <f>'InclExcl SE Problem'!M662</f>
        <v>no</v>
      </c>
      <c r="L662" t="s">
        <v>18</v>
      </c>
      <c r="M662" t="s">
        <v>18</v>
      </c>
      <c r="N662" t="b">
        <f t="shared" si="1"/>
        <v>0</v>
      </c>
    </row>
    <row r="663">
      <c r="A663" t="str">
        <f>'InclExcl SE Problem'!L663</f>
        <v>no</v>
      </c>
      <c r="B663" t="str">
        <f>'InclExcl SE Problem'!M663</f>
        <v>no</v>
      </c>
      <c r="L663" t="s">
        <v>18</v>
      </c>
      <c r="M663" t="s">
        <v>18</v>
      </c>
      <c r="N663" t="b">
        <f t="shared" si="1"/>
        <v>0</v>
      </c>
    </row>
    <row r="664">
      <c r="A664" t="str">
        <f>'InclExcl SE Problem'!L664</f>
        <v>no</v>
      </c>
      <c r="B664" t="str">
        <f>'InclExcl SE Problem'!M664</f>
        <v>no</v>
      </c>
      <c r="L664" t="s">
        <v>18</v>
      </c>
      <c r="M664" t="s">
        <v>18</v>
      </c>
      <c r="N664" t="b">
        <f t="shared" si="1"/>
        <v>0</v>
      </c>
    </row>
    <row r="665">
      <c r="A665" t="str">
        <f>'InclExcl SE Problem'!L665</f>
        <v>no</v>
      </c>
      <c r="B665" t="str">
        <f>'InclExcl SE Problem'!M665</f>
        <v>no</v>
      </c>
      <c r="L665" t="s">
        <v>18</v>
      </c>
      <c r="M665" t="s">
        <v>18</v>
      </c>
      <c r="N665" t="b">
        <f t="shared" si="1"/>
        <v>0</v>
      </c>
    </row>
    <row r="666">
      <c r="A666" t="str">
        <f>'InclExcl SE Problem'!L666</f>
        <v>no</v>
      </c>
      <c r="B666" t="str">
        <f>'InclExcl SE Problem'!M666</f>
        <v>no</v>
      </c>
      <c r="L666" t="s">
        <v>18</v>
      </c>
      <c r="M666" t="s">
        <v>18</v>
      </c>
      <c r="N666" t="b">
        <f t="shared" si="1"/>
        <v>0</v>
      </c>
    </row>
    <row r="667">
      <c r="A667" t="str">
        <f>'InclExcl SE Problem'!L667</f>
        <v>no</v>
      </c>
      <c r="B667" t="str">
        <f>'InclExcl SE Problem'!M667</f>
        <v>no</v>
      </c>
      <c r="L667" t="s">
        <v>18</v>
      </c>
      <c r="M667" t="s">
        <v>18</v>
      </c>
      <c r="N667" t="b">
        <f t="shared" si="1"/>
        <v>0</v>
      </c>
    </row>
    <row r="668">
      <c r="A668" t="str">
        <f>'InclExcl SE Problem'!L668</f>
        <v>no</v>
      </c>
      <c r="B668" t="str">
        <f>'InclExcl SE Problem'!M668</f>
        <v>no</v>
      </c>
      <c r="L668" t="s">
        <v>18</v>
      </c>
      <c r="M668" t="s">
        <v>18</v>
      </c>
      <c r="N668" t="b">
        <f t="shared" si="1"/>
        <v>0</v>
      </c>
    </row>
    <row r="669">
      <c r="A669" t="str">
        <f>'InclExcl SE Problem'!L669</f>
        <v>no</v>
      </c>
      <c r="B669" t="str">
        <f>'InclExcl SE Problem'!M669</f>
        <v>no</v>
      </c>
      <c r="L669" t="s">
        <v>18</v>
      </c>
      <c r="M669" t="s">
        <v>18</v>
      </c>
      <c r="N669" t="b">
        <f t="shared" si="1"/>
        <v>0</v>
      </c>
    </row>
    <row r="670">
      <c r="A670" t="str">
        <f>'InclExcl SE Problem'!L670</f>
        <v>no</v>
      </c>
      <c r="B670" t="str">
        <f>'InclExcl SE Problem'!M670</f>
        <v>no</v>
      </c>
      <c r="L670" t="s">
        <v>18</v>
      </c>
      <c r="M670" t="s">
        <v>18</v>
      </c>
      <c r="N670" t="b">
        <f t="shared" si="1"/>
        <v>0</v>
      </c>
    </row>
    <row r="671">
      <c r="A671" t="str">
        <f>'InclExcl SE Problem'!L671</f>
        <v>no</v>
      </c>
      <c r="B671" t="str">
        <f>'InclExcl SE Problem'!M671</f>
        <v>no</v>
      </c>
      <c r="L671" t="s">
        <v>18</v>
      </c>
      <c r="M671" t="s">
        <v>18</v>
      </c>
      <c r="N671" t="b">
        <f t="shared" si="1"/>
        <v>0</v>
      </c>
    </row>
    <row r="672">
      <c r="A672" t="str">
        <f>'InclExcl SE Problem'!L672</f>
        <v>no</v>
      </c>
      <c r="B672" t="str">
        <f>'InclExcl SE Problem'!M672</f>
        <v>no</v>
      </c>
      <c r="L672" t="s">
        <v>18</v>
      </c>
      <c r="M672" t="s">
        <v>18</v>
      </c>
      <c r="N672" t="b">
        <f t="shared" si="1"/>
        <v>0</v>
      </c>
    </row>
    <row r="673">
      <c r="A673" t="str">
        <f>'InclExcl SE Problem'!L673</f>
        <v>no</v>
      </c>
      <c r="B673" t="str">
        <f>'InclExcl SE Problem'!M673</f>
        <v>no</v>
      </c>
      <c r="L673" t="s">
        <v>18</v>
      </c>
      <c r="M673" t="s">
        <v>18</v>
      </c>
      <c r="N673" t="b">
        <f t="shared" si="1"/>
        <v>0</v>
      </c>
    </row>
    <row r="674">
      <c r="A674" t="str">
        <f>'InclExcl SE Problem'!L674</f>
        <v>no</v>
      </c>
      <c r="B674" t="str">
        <f>'InclExcl SE Problem'!M674</f>
        <v>no</v>
      </c>
      <c r="L674" t="s">
        <v>18</v>
      </c>
      <c r="M674" t="s">
        <v>18</v>
      </c>
      <c r="N674" t="b">
        <f t="shared" si="1"/>
        <v>0</v>
      </c>
    </row>
    <row r="675">
      <c r="A675" t="str">
        <f>'InclExcl SE Problem'!L675</f>
        <v>no</v>
      </c>
      <c r="B675" t="str">
        <f>'InclExcl SE Problem'!M675</f>
        <v>no</v>
      </c>
      <c r="L675" t="s">
        <v>18</v>
      </c>
      <c r="M675" t="s">
        <v>18</v>
      </c>
      <c r="N675" t="b">
        <f t="shared" si="1"/>
        <v>0</v>
      </c>
    </row>
    <row r="676">
      <c r="A676" t="str">
        <f>'InclExcl SE Problem'!L676</f>
        <v>no</v>
      </c>
      <c r="B676" t="str">
        <f>'InclExcl SE Problem'!M676</f>
        <v>no</v>
      </c>
      <c r="L676" t="s">
        <v>18</v>
      </c>
      <c r="M676" t="s">
        <v>18</v>
      </c>
      <c r="N676" t="b">
        <f t="shared" si="1"/>
        <v>0</v>
      </c>
    </row>
    <row r="677">
      <c r="A677" t="str">
        <f>'InclExcl SE Problem'!L677</f>
        <v>no</v>
      </c>
      <c r="B677" t="str">
        <f>'InclExcl SE Problem'!M677</f>
        <v>no</v>
      </c>
      <c r="L677" t="s">
        <v>18</v>
      </c>
      <c r="M677" t="s">
        <v>18</v>
      </c>
      <c r="N677" t="b">
        <f t="shared" si="1"/>
        <v>0</v>
      </c>
    </row>
    <row r="678">
      <c r="A678" t="str">
        <f>'InclExcl SE Problem'!L678</f>
        <v>no</v>
      </c>
      <c r="B678" t="str">
        <f>'InclExcl SE Problem'!M678</f>
        <v>no</v>
      </c>
      <c r="L678" t="s">
        <v>18</v>
      </c>
      <c r="M678" t="s">
        <v>18</v>
      </c>
      <c r="N678" t="b">
        <f t="shared" si="1"/>
        <v>0</v>
      </c>
    </row>
    <row r="679">
      <c r="A679" t="str">
        <f>'InclExcl SE Problem'!L679</f>
        <v>no</v>
      </c>
      <c r="B679" t="str">
        <f>'InclExcl SE Problem'!M679</f>
        <v>no</v>
      </c>
      <c r="L679" t="s">
        <v>18</v>
      </c>
      <c r="M679" t="s">
        <v>18</v>
      </c>
      <c r="N679" t="b">
        <f t="shared" si="1"/>
        <v>0</v>
      </c>
    </row>
    <row r="680">
      <c r="A680" t="str">
        <f>'InclExcl SE Problem'!L680</f>
        <v>no</v>
      </c>
      <c r="B680" t="str">
        <f>'InclExcl SE Problem'!M680</f>
        <v>no</v>
      </c>
      <c r="L680" t="s">
        <v>18</v>
      </c>
      <c r="M680" t="s">
        <v>18</v>
      </c>
      <c r="N680" t="b">
        <f t="shared" si="1"/>
        <v>0</v>
      </c>
    </row>
    <row r="681">
      <c r="A681" t="str">
        <f>'InclExcl SE Problem'!L681</f>
        <v>no</v>
      </c>
      <c r="B681" t="str">
        <f>'InclExcl SE Problem'!M681</f>
        <v>no</v>
      </c>
      <c r="L681" t="s">
        <v>18</v>
      </c>
      <c r="M681" t="s">
        <v>18</v>
      </c>
      <c r="N681" t="b">
        <f t="shared" si="1"/>
        <v>0</v>
      </c>
    </row>
    <row r="682">
      <c r="A682" t="str">
        <f>'InclExcl SE Problem'!L682</f>
        <v>no</v>
      </c>
      <c r="B682" t="str">
        <f>'InclExcl SE Problem'!M682</f>
        <v>no</v>
      </c>
      <c r="L682" t="s">
        <v>18</v>
      </c>
      <c r="M682" t="s">
        <v>18</v>
      </c>
      <c r="N682" t="b">
        <f t="shared" si="1"/>
        <v>0</v>
      </c>
    </row>
    <row r="683">
      <c r="A683" t="str">
        <f>'InclExcl SE Problem'!L683</f>
        <v>no</v>
      </c>
      <c r="B683" t="str">
        <f>'InclExcl SE Problem'!M683</f>
        <v>no</v>
      </c>
      <c r="L683" t="s">
        <v>18</v>
      </c>
      <c r="M683" t="s">
        <v>18</v>
      </c>
      <c r="N683" t="b">
        <f t="shared" si="1"/>
        <v>0</v>
      </c>
    </row>
    <row r="684">
      <c r="A684" t="str">
        <f>'InclExcl SE Problem'!L684</f>
        <v>no</v>
      </c>
      <c r="B684" t="str">
        <f>'InclExcl SE Problem'!M684</f>
        <v>no</v>
      </c>
      <c r="L684" t="s">
        <v>18</v>
      </c>
      <c r="M684" t="s">
        <v>18</v>
      </c>
      <c r="N684" t="b">
        <f t="shared" si="1"/>
        <v>0</v>
      </c>
    </row>
    <row r="685">
      <c r="A685" t="str">
        <f>'InclExcl SE Problem'!L685</f>
        <v>no</v>
      </c>
      <c r="B685" t="str">
        <f>'InclExcl SE Problem'!M685</f>
        <v>no</v>
      </c>
      <c r="L685" t="s">
        <v>18</v>
      </c>
      <c r="M685" t="s">
        <v>18</v>
      </c>
      <c r="N685" t="b">
        <f t="shared" si="1"/>
        <v>0</v>
      </c>
    </row>
    <row r="686">
      <c r="A686" t="str">
        <f>'InclExcl SE Problem'!L686</f>
        <v>no</v>
      </c>
      <c r="B686" t="str">
        <f>'InclExcl SE Problem'!M686</f>
        <v>no</v>
      </c>
      <c r="L686" t="s">
        <v>18</v>
      </c>
      <c r="M686" t="s">
        <v>18</v>
      </c>
      <c r="N686" t="b">
        <f t="shared" si="1"/>
        <v>0</v>
      </c>
    </row>
    <row r="687">
      <c r="A687" t="str">
        <f>'InclExcl SE Problem'!L687</f>
        <v>no</v>
      </c>
      <c r="B687" t="str">
        <f>'InclExcl SE Problem'!M687</f>
        <v>no</v>
      </c>
      <c r="L687" t="s">
        <v>18</v>
      </c>
      <c r="M687" t="s">
        <v>18</v>
      </c>
      <c r="N687" t="b">
        <f t="shared" si="1"/>
        <v>0</v>
      </c>
    </row>
    <row r="688">
      <c r="A688" t="str">
        <f>'InclExcl SE Problem'!L688</f>
        <v>no</v>
      </c>
      <c r="B688" t="str">
        <f>'InclExcl SE Problem'!M688</f>
        <v>no</v>
      </c>
      <c r="L688" t="s">
        <v>18</v>
      </c>
      <c r="M688" t="s">
        <v>18</v>
      </c>
      <c r="N688" t="b">
        <f t="shared" si="1"/>
        <v>0</v>
      </c>
    </row>
    <row r="689">
      <c r="A689" t="str">
        <f>'InclExcl SE Problem'!L689</f>
        <v>no</v>
      </c>
      <c r="B689" t="str">
        <f>'InclExcl SE Problem'!M689</f>
        <v>yes</v>
      </c>
      <c r="L689" t="s">
        <v>18</v>
      </c>
      <c r="M689" t="s">
        <v>20</v>
      </c>
      <c r="N689" t="b">
        <f t="shared" si="1"/>
        <v>1</v>
      </c>
    </row>
    <row r="690">
      <c r="A690" t="str">
        <f>'InclExcl SE Problem'!L690</f>
        <v>no</v>
      </c>
      <c r="B690" t="str">
        <f>'InclExcl SE Problem'!M690</f>
        <v>no</v>
      </c>
      <c r="L690" t="s">
        <v>18</v>
      </c>
      <c r="M690" t="s">
        <v>18</v>
      </c>
      <c r="N690" t="b">
        <f t="shared" si="1"/>
        <v>0</v>
      </c>
    </row>
    <row r="691">
      <c r="A691" t="str">
        <f>'InclExcl SE Problem'!L691</f>
        <v>no</v>
      </c>
      <c r="B691" t="str">
        <f>'InclExcl SE Problem'!M691</f>
        <v>no</v>
      </c>
      <c r="L691" t="s">
        <v>18</v>
      </c>
      <c r="M691" t="s">
        <v>18</v>
      </c>
      <c r="N691" t="b">
        <f t="shared" si="1"/>
        <v>0</v>
      </c>
    </row>
    <row r="692">
      <c r="A692" t="str">
        <f>'InclExcl SE Problem'!L692</f>
        <v>no</v>
      </c>
      <c r="B692" t="str">
        <f>'InclExcl SE Problem'!M692</f>
        <v>no</v>
      </c>
      <c r="L692" t="s">
        <v>18</v>
      </c>
      <c r="M692" t="s">
        <v>18</v>
      </c>
      <c r="N692" t="b">
        <f t="shared" si="1"/>
        <v>0</v>
      </c>
    </row>
    <row r="693">
      <c r="A693" t="str">
        <f>'InclExcl SE Problem'!L693</f>
        <v>no</v>
      </c>
      <c r="B693" t="str">
        <f>'InclExcl SE Problem'!M693</f>
        <v>no</v>
      </c>
      <c r="L693" t="s">
        <v>18</v>
      </c>
      <c r="M693" t="s">
        <v>18</v>
      </c>
      <c r="N693" t="b">
        <f t="shared" si="1"/>
        <v>0</v>
      </c>
    </row>
    <row r="694">
      <c r="A694" t="str">
        <f>'InclExcl SE Problem'!L694</f>
        <v>no</v>
      </c>
      <c r="B694" t="str">
        <f>'InclExcl SE Problem'!M694</f>
        <v>no</v>
      </c>
      <c r="L694" t="s">
        <v>18</v>
      </c>
      <c r="M694" t="s">
        <v>18</v>
      </c>
      <c r="N694" t="b">
        <f t="shared" si="1"/>
        <v>0</v>
      </c>
    </row>
    <row r="695">
      <c r="A695" t="str">
        <f>'InclExcl SE Problem'!L695</f>
        <v>no</v>
      </c>
      <c r="B695" t="str">
        <f>'InclExcl SE Problem'!M695</f>
        <v>no</v>
      </c>
      <c r="L695" t="s">
        <v>18</v>
      </c>
      <c r="M695" t="s">
        <v>18</v>
      </c>
      <c r="N695" t="b">
        <f t="shared" si="1"/>
        <v>0</v>
      </c>
    </row>
    <row r="696">
      <c r="A696" t="str">
        <f>'InclExcl SE Problem'!L696</f>
        <v>yes</v>
      </c>
      <c r="B696" t="str">
        <f>'InclExcl SE Problem'!M696</f>
        <v>yes</v>
      </c>
      <c r="L696" t="s">
        <v>20</v>
      </c>
      <c r="M696" t="s">
        <v>20</v>
      </c>
      <c r="N696" t="b">
        <f t="shared" si="1"/>
        <v>1</v>
      </c>
    </row>
    <row r="697">
      <c r="A697" t="str">
        <f>'InclExcl SE Problem'!L697</f>
        <v>no</v>
      </c>
      <c r="B697" t="str">
        <f>'InclExcl SE Problem'!M697</f>
        <v>no</v>
      </c>
      <c r="L697" t="s">
        <v>18</v>
      </c>
      <c r="M697" t="s">
        <v>18</v>
      </c>
      <c r="N697" t="b">
        <f t="shared" si="1"/>
        <v>0</v>
      </c>
    </row>
    <row r="698">
      <c r="A698" t="str">
        <f>'InclExcl SE Problem'!L698</f>
        <v>no</v>
      </c>
      <c r="B698" t="str">
        <f>'InclExcl SE Problem'!M698</f>
        <v>no</v>
      </c>
      <c r="L698" t="s">
        <v>18</v>
      </c>
      <c r="M698" t="s">
        <v>18</v>
      </c>
      <c r="N698" t="b">
        <f t="shared" si="1"/>
        <v>0</v>
      </c>
    </row>
    <row r="699">
      <c r="A699" t="str">
        <f>'InclExcl SE Problem'!L699</f>
        <v>no</v>
      </c>
      <c r="B699" t="str">
        <f>'InclExcl SE Problem'!M699</f>
        <v>no</v>
      </c>
      <c r="L699" t="s">
        <v>18</v>
      </c>
      <c r="M699" t="s">
        <v>18</v>
      </c>
      <c r="N699" t="b">
        <f t="shared" si="1"/>
        <v>0</v>
      </c>
    </row>
    <row r="700">
      <c r="A700" t="str">
        <f>'InclExcl SE Problem'!L700</f>
        <v>no</v>
      </c>
      <c r="B700" t="str">
        <f>'InclExcl SE Problem'!M700</f>
        <v>no</v>
      </c>
      <c r="L700" t="s">
        <v>18</v>
      </c>
      <c r="M700" t="s">
        <v>18</v>
      </c>
      <c r="N700" t="b">
        <f t="shared" si="1"/>
        <v>0</v>
      </c>
    </row>
    <row r="701">
      <c r="A701" t="str">
        <f>'InclExcl SE Problem'!L701</f>
        <v>no</v>
      </c>
      <c r="B701" t="str">
        <f>'InclExcl SE Problem'!M701</f>
        <v>no</v>
      </c>
      <c r="L701" t="s">
        <v>18</v>
      </c>
      <c r="M701" t="s">
        <v>18</v>
      </c>
      <c r="N701" t="b">
        <f t="shared" si="1"/>
        <v>0</v>
      </c>
    </row>
    <row r="702">
      <c r="A702" t="str">
        <f>'InclExcl SE Problem'!L702</f>
        <v>no</v>
      </c>
      <c r="B702" t="str">
        <f>'InclExcl SE Problem'!M702</f>
        <v>no</v>
      </c>
      <c r="L702" t="s">
        <v>18</v>
      </c>
      <c r="M702" t="s">
        <v>18</v>
      </c>
      <c r="N702" t="b">
        <f t="shared" si="1"/>
        <v>0</v>
      </c>
    </row>
    <row r="703">
      <c r="A703" t="str">
        <f>'InclExcl SE Problem'!L703</f>
        <v>no</v>
      </c>
      <c r="B703" t="str">
        <f>'InclExcl SE Problem'!M703</f>
        <v>no</v>
      </c>
      <c r="L703" t="s">
        <v>18</v>
      </c>
      <c r="M703" t="s">
        <v>18</v>
      </c>
      <c r="N703" t="b">
        <f t="shared" si="1"/>
        <v>0</v>
      </c>
    </row>
    <row r="704">
      <c r="A704" t="str">
        <f>'InclExcl SE Problem'!L704</f>
        <v>no</v>
      </c>
      <c r="B704" t="str">
        <f>'InclExcl SE Problem'!M704</f>
        <v>no</v>
      </c>
      <c r="L704" t="s">
        <v>18</v>
      </c>
      <c r="M704" t="s">
        <v>18</v>
      </c>
      <c r="N704" t="b">
        <f t="shared" si="1"/>
        <v>0</v>
      </c>
    </row>
    <row r="705">
      <c r="A705" t="str">
        <f>'InclExcl SE Problem'!L705</f>
        <v>no</v>
      </c>
      <c r="B705" t="str">
        <f>'InclExcl SE Problem'!M705</f>
        <v>no</v>
      </c>
      <c r="L705" t="s">
        <v>18</v>
      </c>
      <c r="M705" t="s">
        <v>18</v>
      </c>
      <c r="N705" t="b">
        <f t="shared" si="1"/>
        <v>0</v>
      </c>
    </row>
    <row r="706">
      <c r="A706" t="str">
        <f>'InclExcl SE Problem'!L706</f>
        <v>no</v>
      </c>
      <c r="B706" t="str">
        <f>'InclExcl SE Problem'!M706</f>
        <v>no</v>
      </c>
      <c r="L706" t="s">
        <v>18</v>
      </c>
      <c r="M706" t="s">
        <v>18</v>
      </c>
      <c r="N706" t="b">
        <f t="shared" si="1"/>
        <v>0</v>
      </c>
    </row>
    <row r="707">
      <c r="A707" t="str">
        <f>'InclExcl SE Problem'!L707</f>
        <v>no</v>
      </c>
      <c r="B707" t="str">
        <f>'InclExcl SE Problem'!M707</f>
        <v>no</v>
      </c>
      <c r="L707" t="s">
        <v>18</v>
      </c>
      <c r="M707" t="s">
        <v>18</v>
      </c>
      <c r="N707" t="b">
        <f t="shared" si="1"/>
        <v>0</v>
      </c>
    </row>
    <row r="708">
      <c r="A708" t="str">
        <f>'InclExcl SE Problem'!L708</f>
        <v>no</v>
      </c>
      <c r="B708" t="str">
        <f>'InclExcl SE Problem'!M708</f>
        <v>no</v>
      </c>
      <c r="L708" t="s">
        <v>18</v>
      </c>
      <c r="M708" t="s">
        <v>18</v>
      </c>
      <c r="N708" t="b">
        <f t="shared" si="1"/>
        <v>0</v>
      </c>
    </row>
    <row r="709">
      <c r="A709" t="str">
        <f>'InclExcl SE Problem'!L709</f>
        <v>no</v>
      </c>
      <c r="B709" t="str">
        <f>'InclExcl SE Problem'!M709</f>
        <v>no</v>
      </c>
      <c r="L709" t="s">
        <v>18</v>
      </c>
      <c r="M709" t="s">
        <v>18</v>
      </c>
      <c r="N709" t="b">
        <f t="shared" si="1"/>
        <v>0</v>
      </c>
    </row>
    <row r="710">
      <c r="A710" t="str">
        <f>'InclExcl SE Problem'!L710</f>
        <v>no</v>
      </c>
      <c r="B710" t="str">
        <f>'InclExcl SE Problem'!M710</f>
        <v>no</v>
      </c>
      <c r="L710" t="s">
        <v>18</v>
      </c>
      <c r="M710" t="s">
        <v>18</v>
      </c>
      <c r="N710" t="b">
        <f t="shared" si="1"/>
        <v>0</v>
      </c>
    </row>
    <row r="711">
      <c r="A711" t="str">
        <f>'InclExcl SE Problem'!L711</f>
        <v>yes</v>
      </c>
      <c r="B711" t="str">
        <f>'InclExcl SE Problem'!M711</f>
        <v>no</v>
      </c>
      <c r="L711" t="s">
        <v>20</v>
      </c>
      <c r="M711" t="s">
        <v>18</v>
      </c>
      <c r="N711" t="b">
        <f t="shared" si="1"/>
        <v>1</v>
      </c>
    </row>
    <row r="712">
      <c r="A712" t="str">
        <f>'InclExcl SE Problem'!L712</f>
        <v>no</v>
      </c>
      <c r="B712" t="str">
        <f>'InclExcl SE Problem'!M712</f>
        <v>no</v>
      </c>
      <c r="L712" t="s">
        <v>18</v>
      </c>
      <c r="M712" t="s">
        <v>18</v>
      </c>
      <c r="N712" t="b">
        <f t="shared" si="1"/>
        <v>0</v>
      </c>
    </row>
    <row r="713">
      <c r="A713" t="str">
        <f>'InclExcl SE Problem'!L713</f>
        <v>no</v>
      </c>
      <c r="B713" t="str">
        <f>'InclExcl SE Problem'!M713</f>
        <v>no</v>
      </c>
      <c r="L713" t="s">
        <v>18</v>
      </c>
      <c r="M713" t="s">
        <v>18</v>
      </c>
      <c r="N713" t="b">
        <f t="shared" si="1"/>
        <v>0</v>
      </c>
    </row>
    <row r="714">
      <c r="A714" t="str">
        <f>'InclExcl SE Problem'!L714</f>
        <v>no</v>
      </c>
      <c r="B714" t="str">
        <f>'InclExcl SE Problem'!M714</f>
        <v>no</v>
      </c>
      <c r="L714" t="s">
        <v>18</v>
      </c>
      <c r="M714" t="s">
        <v>18</v>
      </c>
      <c r="N714" t="b">
        <f t="shared" si="1"/>
        <v>0</v>
      </c>
    </row>
    <row r="715">
      <c r="A715" t="str">
        <f>'InclExcl SE Problem'!L715</f>
        <v>yes</v>
      </c>
      <c r="B715" t="str">
        <f>'InclExcl SE Problem'!M715</f>
        <v>yes</v>
      </c>
      <c r="L715" t="s">
        <v>20</v>
      </c>
      <c r="M715" t="s">
        <v>20</v>
      </c>
      <c r="N715" t="b">
        <f t="shared" si="1"/>
        <v>1</v>
      </c>
    </row>
    <row r="716">
      <c r="A716" t="str">
        <f>'InclExcl SE Problem'!L716</f>
        <v>no</v>
      </c>
      <c r="B716" t="str">
        <f>'InclExcl SE Problem'!M716</f>
        <v>no</v>
      </c>
      <c r="L716" t="s">
        <v>18</v>
      </c>
      <c r="M716" t="s">
        <v>18</v>
      </c>
      <c r="N716" t="b">
        <f t="shared" si="1"/>
        <v>0</v>
      </c>
    </row>
    <row r="717">
      <c r="A717" t="str">
        <f>'InclExcl SE Problem'!L717</f>
        <v>no</v>
      </c>
      <c r="B717" t="str">
        <f>'InclExcl SE Problem'!M717</f>
        <v>no</v>
      </c>
      <c r="L717" t="s">
        <v>18</v>
      </c>
      <c r="M717" t="s">
        <v>18</v>
      </c>
      <c r="N717" t="b">
        <f t="shared" si="1"/>
        <v>0</v>
      </c>
    </row>
    <row r="718">
      <c r="A718" t="str">
        <f>'InclExcl SE Problem'!L718</f>
        <v>no</v>
      </c>
      <c r="B718" t="str">
        <f>'InclExcl SE Problem'!M718</f>
        <v>no</v>
      </c>
      <c r="L718" t="s">
        <v>18</v>
      </c>
      <c r="M718" t="s">
        <v>18</v>
      </c>
      <c r="N718" t="b">
        <f t="shared" si="1"/>
        <v>0</v>
      </c>
    </row>
    <row r="719">
      <c r="A719" t="str">
        <f>'InclExcl SE Problem'!L719</f>
        <v>no</v>
      </c>
      <c r="B719" t="str">
        <f>'InclExcl SE Problem'!M719</f>
        <v>no</v>
      </c>
      <c r="L719" t="s">
        <v>18</v>
      </c>
      <c r="M719" t="s">
        <v>18</v>
      </c>
      <c r="N719" t="b">
        <f t="shared" si="1"/>
        <v>0</v>
      </c>
    </row>
    <row r="720">
      <c r="A720" t="str">
        <f>'InclExcl SE Problem'!L720</f>
        <v>yes</v>
      </c>
      <c r="B720" t="str">
        <f>'InclExcl SE Problem'!M720</f>
        <v>yes</v>
      </c>
      <c r="L720" t="s">
        <v>20</v>
      </c>
      <c r="M720" t="s">
        <v>20</v>
      </c>
      <c r="N720" t="b">
        <f t="shared" si="1"/>
        <v>1</v>
      </c>
    </row>
    <row r="721">
      <c r="A721" t="str">
        <f>'InclExcl SE Problem'!L721</f>
        <v>no</v>
      </c>
      <c r="B721" t="str">
        <f>'InclExcl SE Problem'!M721</f>
        <v>no</v>
      </c>
      <c r="L721" t="s">
        <v>18</v>
      </c>
      <c r="M721" t="s">
        <v>18</v>
      </c>
      <c r="N721" t="b">
        <f t="shared" si="1"/>
        <v>0</v>
      </c>
    </row>
    <row r="722">
      <c r="A722" t="str">
        <f>'InclExcl SE Problem'!L722</f>
        <v>no</v>
      </c>
      <c r="B722" t="str">
        <f>'InclExcl SE Problem'!M722</f>
        <v>no</v>
      </c>
      <c r="L722" t="s">
        <v>18</v>
      </c>
      <c r="M722" t="s">
        <v>18</v>
      </c>
      <c r="N722" t="b">
        <f t="shared" si="1"/>
        <v>0</v>
      </c>
    </row>
    <row r="723">
      <c r="A723" t="str">
        <f>'InclExcl SE Problem'!L723</f>
        <v>no</v>
      </c>
      <c r="B723" t="str">
        <f>'InclExcl SE Problem'!M723</f>
        <v>no</v>
      </c>
      <c r="L723" t="s">
        <v>18</v>
      </c>
      <c r="M723" t="s">
        <v>18</v>
      </c>
      <c r="N723" t="b">
        <f t="shared" si="1"/>
        <v>0</v>
      </c>
    </row>
    <row r="724">
      <c r="A724" t="str">
        <f>'InclExcl SE Problem'!L724</f>
        <v>no</v>
      </c>
      <c r="B724" t="str">
        <f>'InclExcl SE Problem'!M724</f>
        <v>no</v>
      </c>
      <c r="L724" t="s">
        <v>18</v>
      </c>
      <c r="M724" t="s">
        <v>18</v>
      </c>
      <c r="N724" t="b">
        <f t="shared" si="1"/>
        <v>0</v>
      </c>
    </row>
    <row r="725">
      <c r="A725" t="str">
        <f>'InclExcl SE Problem'!L725</f>
        <v>no</v>
      </c>
      <c r="B725" t="str">
        <f>'InclExcl SE Problem'!M725</f>
        <v>no</v>
      </c>
      <c r="L725" t="s">
        <v>18</v>
      </c>
      <c r="M725" t="s">
        <v>18</v>
      </c>
      <c r="N725" t="b">
        <f t="shared" si="1"/>
        <v>0</v>
      </c>
    </row>
    <row r="726">
      <c r="A726" t="str">
        <f>'InclExcl SE Problem'!L726</f>
        <v>no</v>
      </c>
      <c r="B726" t="str">
        <f>'InclExcl SE Problem'!M726</f>
        <v>no</v>
      </c>
      <c r="L726" t="s">
        <v>18</v>
      </c>
      <c r="M726" t="s">
        <v>18</v>
      </c>
      <c r="N726" t="b">
        <f t="shared" si="1"/>
        <v>0</v>
      </c>
    </row>
    <row r="727">
      <c r="A727" t="str">
        <f>'InclExcl SE Problem'!L727</f>
        <v>no</v>
      </c>
      <c r="B727" t="str">
        <f>'InclExcl SE Problem'!M727</f>
        <v>no</v>
      </c>
      <c r="L727" t="s">
        <v>18</v>
      </c>
      <c r="M727" t="s">
        <v>18</v>
      </c>
      <c r="N727" t="b">
        <f t="shared" si="1"/>
        <v>0</v>
      </c>
    </row>
    <row r="728">
      <c r="A728" t="str">
        <f>'InclExcl SE Problem'!L728</f>
        <v>no</v>
      </c>
      <c r="B728" t="str">
        <f>'InclExcl SE Problem'!M728</f>
        <v>no</v>
      </c>
      <c r="L728" t="s">
        <v>18</v>
      </c>
      <c r="M728" t="s">
        <v>18</v>
      </c>
      <c r="N728" t="b">
        <f t="shared" si="1"/>
        <v>0</v>
      </c>
    </row>
    <row r="729">
      <c r="A729" t="str">
        <f>'InclExcl SE Problem'!L729</f>
        <v>no</v>
      </c>
      <c r="B729" t="str">
        <f>'InclExcl SE Problem'!M729</f>
        <v>no</v>
      </c>
      <c r="L729" t="s">
        <v>18</v>
      </c>
      <c r="M729" t="s">
        <v>18</v>
      </c>
      <c r="N729" t="b">
        <f t="shared" si="1"/>
        <v>0</v>
      </c>
    </row>
    <row r="730">
      <c r="A730" t="str">
        <f>'InclExcl SE Problem'!L730</f>
        <v>no</v>
      </c>
      <c r="B730" t="str">
        <f>'InclExcl SE Problem'!M730</f>
        <v>no</v>
      </c>
      <c r="L730" t="s">
        <v>18</v>
      </c>
      <c r="M730" t="s">
        <v>18</v>
      </c>
      <c r="N730" t="b">
        <f t="shared" si="1"/>
        <v>0</v>
      </c>
    </row>
    <row r="731">
      <c r="A731" t="str">
        <f>'InclExcl SE Problem'!L731</f>
        <v>no</v>
      </c>
      <c r="B731" t="str">
        <f>'InclExcl SE Problem'!M731</f>
        <v>no</v>
      </c>
      <c r="L731" t="s">
        <v>18</v>
      </c>
      <c r="M731" t="s">
        <v>18</v>
      </c>
      <c r="N731" t="b">
        <f t="shared" si="1"/>
        <v>0</v>
      </c>
    </row>
    <row r="732">
      <c r="A732" t="str">
        <f>'InclExcl SE Problem'!L732</f>
        <v>no</v>
      </c>
      <c r="B732" t="str">
        <f>'InclExcl SE Problem'!M732</f>
        <v>no</v>
      </c>
      <c r="L732" t="s">
        <v>18</v>
      </c>
      <c r="M732" t="s">
        <v>18</v>
      </c>
      <c r="N732" t="b">
        <f t="shared" si="1"/>
        <v>0</v>
      </c>
    </row>
    <row r="733">
      <c r="A733" t="str">
        <f>'InclExcl SE Problem'!L733</f>
        <v>no</v>
      </c>
      <c r="B733" t="str">
        <f>'InclExcl SE Problem'!M733</f>
        <v>no</v>
      </c>
      <c r="L733" t="s">
        <v>18</v>
      </c>
      <c r="M733" t="s">
        <v>18</v>
      </c>
      <c r="N733" t="b">
        <f t="shared" si="1"/>
        <v>0</v>
      </c>
    </row>
    <row r="734">
      <c r="A734" t="str">
        <f>'InclExcl SE Problem'!L734</f>
        <v>no</v>
      </c>
      <c r="B734" t="str">
        <f>'InclExcl SE Problem'!M734</f>
        <v>no</v>
      </c>
      <c r="L734" t="s">
        <v>18</v>
      </c>
      <c r="M734" t="s">
        <v>18</v>
      </c>
      <c r="N734" t="b">
        <f t="shared" si="1"/>
        <v>0</v>
      </c>
    </row>
    <row r="735">
      <c r="A735" t="str">
        <f>'InclExcl SE Problem'!L735</f>
        <v>no</v>
      </c>
      <c r="B735" t="str">
        <f>'InclExcl SE Problem'!M735</f>
        <v>no</v>
      </c>
      <c r="L735" t="s">
        <v>18</v>
      </c>
      <c r="M735" t="s">
        <v>18</v>
      </c>
      <c r="N735" t="b">
        <f t="shared" si="1"/>
        <v>0</v>
      </c>
    </row>
    <row r="736">
      <c r="A736" t="str">
        <f>'InclExcl SE Problem'!L736</f>
        <v>no</v>
      </c>
      <c r="B736" t="str">
        <f>'InclExcl SE Problem'!M736</f>
        <v>no</v>
      </c>
      <c r="L736" t="s">
        <v>18</v>
      </c>
      <c r="M736" t="s">
        <v>18</v>
      </c>
      <c r="N736" t="b">
        <f t="shared" si="1"/>
        <v>0</v>
      </c>
    </row>
    <row r="737">
      <c r="A737" t="str">
        <f>'InclExcl SE Problem'!L737</f>
        <v>no</v>
      </c>
      <c r="B737" t="str">
        <f>'InclExcl SE Problem'!M737</f>
        <v>no</v>
      </c>
      <c r="L737" t="s">
        <v>18</v>
      </c>
      <c r="M737" t="s">
        <v>18</v>
      </c>
      <c r="N737" t="b">
        <f t="shared" si="1"/>
        <v>0</v>
      </c>
    </row>
    <row r="738">
      <c r="A738" t="str">
        <f>'InclExcl SE Problem'!L738</f>
        <v>no</v>
      </c>
      <c r="B738" t="str">
        <f>'InclExcl SE Problem'!M738</f>
        <v>no</v>
      </c>
      <c r="L738" t="s">
        <v>18</v>
      </c>
      <c r="M738" t="s">
        <v>18</v>
      </c>
      <c r="N738" t="b">
        <f t="shared" si="1"/>
        <v>0</v>
      </c>
    </row>
    <row r="739">
      <c r="A739" t="str">
        <f>'InclExcl SE Problem'!L739</f>
        <v>no</v>
      </c>
      <c r="B739" t="str">
        <f>'InclExcl SE Problem'!M739</f>
        <v>no</v>
      </c>
      <c r="L739" t="s">
        <v>18</v>
      </c>
      <c r="M739" t="s">
        <v>18</v>
      </c>
      <c r="N739" t="b">
        <f t="shared" si="1"/>
        <v>0</v>
      </c>
    </row>
    <row r="740">
      <c r="A740" t="str">
        <f>'InclExcl SE Problem'!L740</f>
        <v>no</v>
      </c>
      <c r="B740" t="str">
        <f>'InclExcl SE Problem'!M740</f>
        <v>no</v>
      </c>
      <c r="L740" t="s">
        <v>18</v>
      </c>
      <c r="M740" t="s">
        <v>18</v>
      </c>
      <c r="N740" t="b">
        <f t="shared" si="1"/>
        <v>0</v>
      </c>
    </row>
    <row r="741">
      <c r="A741" t="str">
        <f>'InclExcl SE Problem'!L741</f>
        <v>no</v>
      </c>
      <c r="B741" t="str">
        <f>'InclExcl SE Problem'!M741</f>
        <v>no</v>
      </c>
      <c r="L741" t="s">
        <v>18</v>
      </c>
      <c r="M741" t="s">
        <v>18</v>
      </c>
      <c r="N741" t="b">
        <f t="shared" si="1"/>
        <v>0</v>
      </c>
    </row>
    <row r="742">
      <c r="A742" t="str">
        <f>'InclExcl SE Problem'!L742</f>
        <v>no</v>
      </c>
      <c r="B742" t="str">
        <f>'InclExcl SE Problem'!M742</f>
        <v>no</v>
      </c>
      <c r="L742" t="s">
        <v>18</v>
      </c>
      <c r="M742" t="s">
        <v>18</v>
      </c>
      <c r="N742" t="b">
        <f t="shared" si="1"/>
        <v>0</v>
      </c>
    </row>
    <row r="743">
      <c r="A743" t="str">
        <f>'InclExcl SE Problem'!L743</f>
        <v>no</v>
      </c>
      <c r="B743" t="str">
        <f>'InclExcl SE Problem'!M743</f>
        <v>no</v>
      </c>
      <c r="L743" t="s">
        <v>18</v>
      </c>
      <c r="M743" t="s">
        <v>18</v>
      </c>
      <c r="N743" t="b">
        <f t="shared" si="1"/>
        <v>0</v>
      </c>
    </row>
    <row r="744">
      <c r="A744" t="str">
        <f>'InclExcl SE Problem'!L744</f>
        <v>no</v>
      </c>
      <c r="B744" t="str">
        <f>'InclExcl SE Problem'!M744</f>
        <v>no</v>
      </c>
      <c r="L744" t="s">
        <v>18</v>
      </c>
      <c r="M744" t="s">
        <v>18</v>
      </c>
      <c r="N744" t="b">
        <f t="shared" si="1"/>
        <v>0</v>
      </c>
    </row>
    <row r="745">
      <c r="A745" t="str">
        <f>'InclExcl SE Problem'!L745</f>
        <v>no</v>
      </c>
      <c r="B745" t="str">
        <f>'InclExcl SE Problem'!M745</f>
        <v>no</v>
      </c>
      <c r="L745" t="s">
        <v>18</v>
      </c>
      <c r="M745" t="s">
        <v>18</v>
      </c>
      <c r="N745" t="b">
        <f t="shared" si="1"/>
        <v>0</v>
      </c>
    </row>
    <row r="746">
      <c r="A746" t="str">
        <f>'InclExcl SE Problem'!L746</f>
        <v>no</v>
      </c>
      <c r="B746" t="str">
        <f>'InclExcl SE Problem'!M746</f>
        <v>no</v>
      </c>
      <c r="L746" t="s">
        <v>18</v>
      </c>
      <c r="M746" t="s">
        <v>18</v>
      </c>
      <c r="N746" t="b">
        <f t="shared" si="1"/>
        <v>0</v>
      </c>
    </row>
    <row r="747">
      <c r="A747" t="str">
        <f>'InclExcl SE Problem'!L747</f>
        <v>no</v>
      </c>
      <c r="B747" t="str">
        <f>'InclExcl SE Problem'!M747</f>
        <v>no</v>
      </c>
      <c r="L747" t="s">
        <v>18</v>
      </c>
      <c r="M747" t="s">
        <v>18</v>
      </c>
      <c r="N747" t="b">
        <f t="shared" si="1"/>
        <v>0</v>
      </c>
    </row>
    <row r="748">
      <c r="A748" t="str">
        <f>'InclExcl SE Problem'!L748</f>
        <v>no</v>
      </c>
      <c r="B748" t="str">
        <f>'InclExcl SE Problem'!M748</f>
        <v>no</v>
      </c>
      <c r="L748" t="s">
        <v>18</v>
      </c>
      <c r="M748" t="s">
        <v>18</v>
      </c>
      <c r="N748" t="b">
        <f t="shared" si="1"/>
        <v>0</v>
      </c>
    </row>
    <row r="749">
      <c r="A749" t="str">
        <f>'InclExcl SE Problem'!L749</f>
        <v>no</v>
      </c>
      <c r="B749" t="str">
        <f>'InclExcl SE Problem'!M749</f>
        <v>no</v>
      </c>
      <c r="L749" t="s">
        <v>18</v>
      </c>
      <c r="M749" t="s">
        <v>18</v>
      </c>
      <c r="N749" t="b">
        <f t="shared" si="1"/>
        <v>0</v>
      </c>
    </row>
    <row r="750">
      <c r="A750" t="str">
        <f>'InclExcl SE Problem'!L750</f>
        <v>no</v>
      </c>
      <c r="B750" t="str">
        <f>'InclExcl SE Problem'!M750</f>
        <v>no</v>
      </c>
      <c r="L750" t="s">
        <v>18</v>
      </c>
      <c r="M750" t="s">
        <v>18</v>
      </c>
      <c r="N750" t="b">
        <f t="shared" si="1"/>
        <v>0</v>
      </c>
    </row>
    <row r="751">
      <c r="A751" t="str">
        <f>'InclExcl SE Problem'!L751</f>
        <v>no</v>
      </c>
      <c r="B751" t="str">
        <f>'InclExcl SE Problem'!M751</f>
        <v>no</v>
      </c>
      <c r="L751" t="s">
        <v>18</v>
      </c>
      <c r="M751" t="s">
        <v>18</v>
      </c>
      <c r="N751" t="b">
        <f t="shared" si="1"/>
        <v>0</v>
      </c>
    </row>
    <row r="752">
      <c r="A752" t="str">
        <f>'InclExcl SE Problem'!L752</f>
        <v>no</v>
      </c>
      <c r="B752" t="str">
        <f>'InclExcl SE Problem'!M752</f>
        <v>no</v>
      </c>
      <c r="L752" t="s">
        <v>18</v>
      </c>
      <c r="M752" t="s">
        <v>18</v>
      </c>
      <c r="N752" t="b">
        <f t="shared" si="1"/>
        <v>0</v>
      </c>
    </row>
    <row r="753">
      <c r="A753" t="str">
        <f>'InclExcl SE Problem'!L753</f>
        <v>no</v>
      </c>
      <c r="B753" t="str">
        <f>'InclExcl SE Problem'!M753</f>
        <v>no</v>
      </c>
      <c r="L753" t="s">
        <v>18</v>
      </c>
      <c r="M753" t="s">
        <v>18</v>
      </c>
      <c r="N753" t="b">
        <f t="shared" si="1"/>
        <v>0</v>
      </c>
    </row>
    <row r="754">
      <c r="A754" t="str">
        <f>'InclExcl SE Problem'!L754</f>
        <v>no</v>
      </c>
      <c r="B754" t="str">
        <f>'InclExcl SE Problem'!M754</f>
        <v>no</v>
      </c>
      <c r="L754" t="s">
        <v>18</v>
      </c>
      <c r="M754" t="s">
        <v>18</v>
      </c>
      <c r="N754" t="b">
        <f t="shared" si="1"/>
        <v>0</v>
      </c>
    </row>
    <row r="755">
      <c r="A755" t="str">
        <f>'InclExcl SE Problem'!L755</f>
        <v>no</v>
      </c>
      <c r="B755" t="str">
        <f>'InclExcl SE Problem'!M755</f>
        <v>no</v>
      </c>
      <c r="L755" t="s">
        <v>18</v>
      </c>
      <c r="M755" t="s">
        <v>18</v>
      </c>
      <c r="N755" t="b">
        <f t="shared" si="1"/>
        <v>0</v>
      </c>
    </row>
    <row r="756">
      <c r="A756" t="str">
        <f>'InclExcl SE Problem'!L756</f>
        <v>no</v>
      </c>
      <c r="B756" t="str">
        <f>'InclExcl SE Problem'!M756</f>
        <v>no</v>
      </c>
      <c r="L756" t="s">
        <v>18</v>
      </c>
      <c r="M756" t="s">
        <v>18</v>
      </c>
      <c r="N756" t="b">
        <f t="shared" si="1"/>
        <v>0</v>
      </c>
    </row>
    <row r="757">
      <c r="A757" t="str">
        <f>'InclExcl SE Problem'!L757</f>
        <v>no</v>
      </c>
      <c r="B757" t="str">
        <f>'InclExcl SE Problem'!M757</f>
        <v>no</v>
      </c>
      <c r="L757" t="s">
        <v>18</v>
      </c>
      <c r="M757" t="s">
        <v>18</v>
      </c>
      <c r="N757" t="b">
        <f t="shared" si="1"/>
        <v>0</v>
      </c>
    </row>
    <row r="758">
      <c r="A758" t="str">
        <f>'InclExcl SE Problem'!L758</f>
        <v>no</v>
      </c>
      <c r="B758" t="str">
        <f>'InclExcl SE Problem'!M758</f>
        <v>no</v>
      </c>
      <c r="L758" t="s">
        <v>18</v>
      </c>
      <c r="M758" t="s">
        <v>18</v>
      </c>
      <c r="N758" t="b">
        <f t="shared" si="1"/>
        <v>0</v>
      </c>
    </row>
    <row r="759">
      <c r="A759" t="str">
        <f>'InclExcl SE Problem'!L759</f>
        <v>no</v>
      </c>
      <c r="B759" t="str">
        <f>'InclExcl SE Problem'!M759</f>
        <v>no</v>
      </c>
      <c r="L759" t="s">
        <v>18</v>
      </c>
      <c r="M759" t="s">
        <v>18</v>
      </c>
      <c r="N759" t="b">
        <f t="shared" si="1"/>
        <v>0</v>
      </c>
    </row>
    <row r="760">
      <c r="A760" t="str">
        <f>'InclExcl SE Problem'!L760</f>
        <v>no</v>
      </c>
      <c r="B760" t="str">
        <f>'InclExcl SE Problem'!M760</f>
        <v>no</v>
      </c>
      <c r="L760" t="s">
        <v>18</v>
      </c>
      <c r="M760" t="s">
        <v>18</v>
      </c>
      <c r="N760" t="b">
        <f t="shared" si="1"/>
        <v>0</v>
      </c>
    </row>
    <row r="761">
      <c r="A761" t="str">
        <f>'InclExcl SE Problem'!L761</f>
        <v>no</v>
      </c>
      <c r="B761" t="str">
        <f>'InclExcl SE Problem'!M761</f>
        <v>yes</v>
      </c>
      <c r="L761" t="s">
        <v>18</v>
      </c>
      <c r="M761" t="s">
        <v>20</v>
      </c>
      <c r="N761" t="b">
        <f t="shared" si="1"/>
        <v>1</v>
      </c>
    </row>
    <row r="762">
      <c r="A762" t="str">
        <f>'InclExcl SE Problem'!L762</f>
        <v>no</v>
      </c>
      <c r="B762" t="str">
        <f>'InclExcl SE Problem'!M762</f>
        <v>no</v>
      </c>
      <c r="L762" t="s">
        <v>18</v>
      </c>
      <c r="M762" t="s">
        <v>18</v>
      </c>
      <c r="N762" t="b">
        <f t="shared" si="1"/>
        <v>0</v>
      </c>
    </row>
    <row r="763">
      <c r="A763" t="str">
        <f>'InclExcl SE Problem'!L763</f>
        <v>no</v>
      </c>
      <c r="B763" t="str">
        <f>'InclExcl SE Problem'!M763</f>
        <v>no</v>
      </c>
      <c r="L763" t="s">
        <v>18</v>
      </c>
      <c r="M763" t="s">
        <v>18</v>
      </c>
      <c r="N763" t="b">
        <f t="shared" si="1"/>
        <v>0</v>
      </c>
    </row>
    <row r="764">
      <c r="A764" t="str">
        <f>'InclExcl SE Problem'!L764</f>
        <v>no</v>
      </c>
      <c r="B764" t="str">
        <f>'InclExcl SE Problem'!M764</f>
        <v>no</v>
      </c>
      <c r="L764" t="s">
        <v>18</v>
      </c>
      <c r="M764" t="s">
        <v>18</v>
      </c>
      <c r="N764" t="b">
        <f t="shared" si="1"/>
        <v>0</v>
      </c>
    </row>
    <row r="765">
      <c r="A765" t="str">
        <f>'InclExcl SE Problem'!L765</f>
        <v>no</v>
      </c>
      <c r="B765" t="str">
        <f>'InclExcl SE Problem'!M765</f>
        <v>no</v>
      </c>
      <c r="L765" t="s">
        <v>18</v>
      </c>
      <c r="M765" t="s">
        <v>18</v>
      </c>
      <c r="N765" t="b">
        <f t="shared" si="1"/>
        <v>0</v>
      </c>
    </row>
    <row r="766">
      <c r="A766" t="str">
        <f>'InclExcl SE Problem'!L766</f>
        <v>yes</v>
      </c>
      <c r="B766" t="str">
        <f>'InclExcl SE Problem'!M766</f>
        <v>yes</v>
      </c>
      <c r="L766" t="s">
        <v>20</v>
      </c>
      <c r="M766" t="s">
        <v>20</v>
      </c>
      <c r="N766" t="b">
        <f t="shared" si="1"/>
        <v>1</v>
      </c>
    </row>
    <row r="767">
      <c r="A767" t="str">
        <f>'InclExcl SE Problem'!L767</f>
        <v>yes</v>
      </c>
      <c r="B767" t="str">
        <f>'InclExcl SE Problem'!M767</f>
        <v>yes</v>
      </c>
      <c r="L767" t="s">
        <v>20</v>
      </c>
      <c r="M767" t="s">
        <v>20</v>
      </c>
      <c r="N767" t="b">
        <f t="shared" si="1"/>
        <v>1</v>
      </c>
    </row>
    <row r="768">
      <c r="A768" t="str">
        <f>'InclExcl SE Problem'!L768</f>
        <v>no</v>
      </c>
      <c r="B768" t="str">
        <f>'InclExcl SE Problem'!M768</f>
        <v>no</v>
      </c>
      <c r="L768" t="s">
        <v>18</v>
      </c>
      <c r="M768" t="s">
        <v>18</v>
      </c>
      <c r="N768" t="b">
        <f t="shared" si="1"/>
        <v>0</v>
      </c>
    </row>
    <row r="769">
      <c r="A769" t="str">
        <f>'InclExcl SE Problem'!L769</f>
        <v>no</v>
      </c>
      <c r="B769" t="str">
        <f>'InclExcl SE Problem'!M769</f>
        <v>no</v>
      </c>
      <c r="L769" t="s">
        <v>18</v>
      </c>
      <c r="M769" t="s">
        <v>18</v>
      </c>
      <c r="N769" t="b">
        <f t="shared" si="1"/>
        <v>0</v>
      </c>
    </row>
    <row r="770">
      <c r="A770" t="str">
        <f>'InclExcl SE Problem'!L770</f>
        <v>no</v>
      </c>
      <c r="B770" t="str">
        <f>'InclExcl SE Problem'!M770</f>
        <v>no</v>
      </c>
      <c r="L770" t="s">
        <v>18</v>
      </c>
      <c r="M770" t="s">
        <v>18</v>
      </c>
      <c r="N770" t="b">
        <f t="shared" si="1"/>
        <v>0</v>
      </c>
    </row>
    <row r="771">
      <c r="A771" t="str">
        <f>'InclExcl SE Problem'!L771</f>
        <v>no</v>
      </c>
      <c r="B771" t="str">
        <f>'InclExcl SE Problem'!M771</f>
        <v>no</v>
      </c>
      <c r="L771" t="s">
        <v>18</v>
      </c>
      <c r="M771" t="s">
        <v>18</v>
      </c>
      <c r="N771" t="b">
        <f t="shared" si="1"/>
        <v>0</v>
      </c>
    </row>
    <row r="772">
      <c r="A772" t="str">
        <f>'InclExcl SE Problem'!L772</f>
        <v>no</v>
      </c>
      <c r="B772" t="str">
        <f>'InclExcl SE Problem'!M772</f>
        <v>no</v>
      </c>
      <c r="L772" t="s">
        <v>18</v>
      </c>
      <c r="M772" t="s">
        <v>18</v>
      </c>
      <c r="N772" t="b">
        <f t="shared" si="1"/>
        <v>0</v>
      </c>
    </row>
    <row r="773">
      <c r="A773" t="str">
        <f>'InclExcl SE Problem'!L773</f>
        <v>no</v>
      </c>
      <c r="B773" t="str">
        <f>'InclExcl SE Problem'!M773</f>
        <v>no</v>
      </c>
      <c r="L773" t="s">
        <v>18</v>
      </c>
      <c r="M773" t="s">
        <v>18</v>
      </c>
      <c r="N773" t="b">
        <f t="shared" si="1"/>
        <v>0</v>
      </c>
    </row>
    <row r="774">
      <c r="A774" t="str">
        <f>'InclExcl SE Problem'!L774</f>
        <v>no</v>
      </c>
      <c r="B774" t="str">
        <f>'InclExcl SE Problem'!M774</f>
        <v>no</v>
      </c>
      <c r="L774" t="s">
        <v>18</v>
      </c>
      <c r="M774" t="s">
        <v>18</v>
      </c>
      <c r="N774" t="b">
        <f t="shared" si="1"/>
        <v>0</v>
      </c>
    </row>
    <row r="775">
      <c r="A775" t="str">
        <f>'InclExcl SE Problem'!L775</f>
        <v>no</v>
      </c>
      <c r="B775" t="str">
        <f>'InclExcl SE Problem'!M775</f>
        <v>no</v>
      </c>
      <c r="L775" t="s">
        <v>18</v>
      </c>
      <c r="M775" t="s">
        <v>18</v>
      </c>
      <c r="N775" t="b">
        <f t="shared" si="1"/>
        <v>0</v>
      </c>
    </row>
    <row r="776">
      <c r="A776" t="str">
        <f>'InclExcl SE Problem'!L776</f>
        <v>no</v>
      </c>
      <c r="B776" t="str">
        <f>'InclExcl SE Problem'!M776</f>
        <v>no</v>
      </c>
      <c r="L776" t="s">
        <v>18</v>
      </c>
      <c r="M776" t="s">
        <v>18</v>
      </c>
      <c r="N776" t="b">
        <f t="shared" si="1"/>
        <v>0</v>
      </c>
    </row>
    <row r="777">
      <c r="A777" t="str">
        <f>'InclExcl SE Problem'!L777</f>
        <v>no</v>
      </c>
      <c r="B777" t="str">
        <f>'InclExcl SE Problem'!M777</f>
        <v>no</v>
      </c>
      <c r="L777" t="s">
        <v>18</v>
      </c>
      <c r="M777" t="s">
        <v>18</v>
      </c>
      <c r="N777" t="b">
        <f t="shared" si="1"/>
        <v>0</v>
      </c>
    </row>
    <row r="778">
      <c r="A778" t="str">
        <f>'InclExcl SE Problem'!L778</f>
        <v>no</v>
      </c>
      <c r="B778" t="str">
        <f>'InclExcl SE Problem'!M778</f>
        <v>no</v>
      </c>
      <c r="L778" t="s">
        <v>18</v>
      </c>
      <c r="M778" t="s">
        <v>18</v>
      </c>
      <c r="N778" t="b">
        <f t="shared" si="1"/>
        <v>0</v>
      </c>
    </row>
    <row r="779">
      <c r="A779" t="str">
        <f>'InclExcl SE Problem'!L779</f>
        <v>no</v>
      </c>
      <c r="B779" t="str">
        <f>'InclExcl SE Problem'!M779</f>
        <v>no</v>
      </c>
      <c r="L779" t="s">
        <v>18</v>
      </c>
      <c r="M779" t="s">
        <v>18</v>
      </c>
      <c r="N779" t="b">
        <f t="shared" si="1"/>
        <v>0</v>
      </c>
    </row>
    <row r="780">
      <c r="A780" t="str">
        <f>'InclExcl SE Problem'!L780</f>
        <v>yes</v>
      </c>
      <c r="B780" t="str">
        <f>'InclExcl SE Problem'!M780</f>
        <v>yes</v>
      </c>
      <c r="L780" t="s">
        <v>20</v>
      </c>
      <c r="M780" t="s">
        <v>20</v>
      </c>
      <c r="N780" t="b">
        <f t="shared" si="1"/>
        <v>1</v>
      </c>
    </row>
    <row r="781">
      <c r="A781" t="str">
        <f>'InclExcl SE Problem'!L781</f>
        <v>yes</v>
      </c>
      <c r="B781" t="str">
        <f>'InclExcl SE Problem'!M781</f>
        <v>yes</v>
      </c>
      <c r="L781" t="s">
        <v>20</v>
      </c>
      <c r="M781" t="s">
        <v>20</v>
      </c>
      <c r="N781" t="b">
        <f t="shared" si="1"/>
        <v>1</v>
      </c>
    </row>
    <row r="782">
      <c r="A782" t="str">
        <f>'InclExcl SE Problem'!L782</f>
        <v>yes</v>
      </c>
      <c r="B782" t="str">
        <f>'InclExcl SE Problem'!M782</f>
        <v>yes</v>
      </c>
      <c r="L782" t="s">
        <v>20</v>
      </c>
      <c r="M782" t="s">
        <v>20</v>
      </c>
      <c r="N782" t="b">
        <f t="shared" si="1"/>
        <v>1</v>
      </c>
    </row>
    <row r="783">
      <c r="A783" t="str">
        <f>'InclExcl SE Problem'!L783</f>
        <v>no</v>
      </c>
      <c r="B783" t="str">
        <f>'InclExcl SE Problem'!M783</f>
        <v>no</v>
      </c>
      <c r="L783" t="s">
        <v>18</v>
      </c>
      <c r="M783" t="s">
        <v>18</v>
      </c>
      <c r="N783" t="b">
        <f t="shared" si="1"/>
        <v>0</v>
      </c>
    </row>
    <row r="784">
      <c r="A784" t="str">
        <f>'InclExcl SE Problem'!L784</f>
        <v>no</v>
      </c>
      <c r="B784" t="str">
        <f>'InclExcl SE Problem'!M784</f>
        <v>no</v>
      </c>
      <c r="L784" t="s">
        <v>18</v>
      </c>
      <c r="M784" t="s">
        <v>18</v>
      </c>
      <c r="N784" t="b">
        <f t="shared" si="1"/>
        <v>0</v>
      </c>
    </row>
    <row r="785">
      <c r="A785" t="str">
        <f>'InclExcl SE Problem'!L785</f>
        <v>no</v>
      </c>
      <c r="B785" t="str">
        <f>'InclExcl SE Problem'!M785</f>
        <v>no</v>
      </c>
      <c r="L785" t="s">
        <v>18</v>
      </c>
      <c r="M785" t="s">
        <v>18</v>
      </c>
      <c r="N785" t="b">
        <f t="shared" si="1"/>
        <v>0</v>
      </c>
    </row>
    <row r="786">
      <c r="A786" t="str">
        <f>'InclExcl SE Problem'!L786</f>
        <v>no</v>
      </c>
      <c r="B786" t="str">
        <f>'InclExcl SE Problem'!M786</f>
        <v>no</v>
      </c>
      <c r="L786" t="s">
        <v>18</v>
      </c>
      <c r="M786" t="s">
        <v>18</v>
      </c>
      <c r="N786" t="b">
        <f t="shared" si="1"/>
        <v>0</v>
      </c>
    </row>
    <row r="787">
      <c r="A787" t="str">
        <f>'InclExcl SE Problem'!L787</f>
        <v>no</v>
      </c>
      <c r="B787" t="str">
        <f>'InclExcl SE Problem'!M787</f>
        <v>no</v>
      </c>
      <c r="L787" t="s">
        <v>18</v>
      </c>
      <c r="M787" t="s">
        <v>18</v>
      </c>
      <c r="N787" t="b">
        <f t="shared" si="1"/>
        <v>0</v>
      </c>
    </row>
    <row r="788">
      <c r="A788" t="str">
        <f>'InclExcl SE Problem'!L788</f>
        <v>no</v>
      </c>
      <c r="B788" t="str">
        <f>'InclExcl SE Problem'!M788</f>
        <v>no</v>
      </c>
      <c r="L788" t="s">
        <v>18</v>
      </c>
      <c r="M788" t="s">
        <v>18</v>
      </c>
      <c r="N788" t="b">
        <f t="shared" si="1"/>
        <v>0</v>
      </c>
    </row>
    <row r="789">
      <c r="A789" t="str">
        <f>'InclExcl SE Problem'!L789</f>
        <v>no</v>
      </c>
      <c r="B789" t="str">
        <f>'InclExcl SE Problem'!M789</f>
        <v>no</v>
      </c>
      <c r="L789" t="s">
        <v>18</v>
      </c>
      <c r="M789" t="s">
        <v>18</v>
      </c>
      <c r="N789" t="b">
        <f t="shared" si="1"/>
        <v>0</v>
      </c>
    </row>
    <row r="790">
      <c r="A790" t="str">
        <f>'InclExcl SE Problem'!L790</f>
        <v>no</v>
      </c>
      <c r="B790" t="str">
        <f>'InclExcl SE Problem'!M790</f>
        <v>no</v>
      </c>
      <c r="L790" t="s">
        <v>18</v>
      </c>
      <c r="M790" t="s">
        <v>18</v>
      </c>
      <c r="N790" t="b">
        <f t="shared" si="1"/>
        <v>0</v>
      </c>
    </row>
    <row r="791">
      <c r="A791" t="str">
        <f>'InclExcl SE Problem'!L791</f>
        <v>no</v>
      </c>
      <c r="B791" t="str">
        <f>'InclExcl SE Problem'!M791</f>
        <v>no</v>
      </c>
      <c r="L791" t="s">
        <v>18</v>
      </c>
      <c r="M791" t="s">
        <v>18</v>
      </c>
      <c r="N791" t="b">
        <f t="shared" si="1"/>
        <v>0</v>
      </c>
    </row>
    <row r="792">
      <c r="A792" t="str">
        <f>'InclExcl SE Problem'!L792</f>
        <v>no</v>
      </c>
      <c r="B792" t="str">
        <f>'InclExcl SE Problem'!M792</f>
        <v>no</v>
      </c>
      <c r="L792" t="s">
        <v>18</v>
      </c>
      <c r="M792" t="s">
        <v>18</v>
      </c>
      <c r="N792" t="b">
        <f t="shared" si="1"/>
        <v>0</v>
      </c>
    </row>
    <row r="793">
      <c r="A793" t="str">
        <f>'InclExcl SE Problem'!L793</f>
        <v>no</v>
      </c>
      <c r="B793" t="str">
        <f>'InclExcl SE Problem'!M793</f>
        <v>no</v>
      </c>
      <c r="L793" t="s">
        <v>18</v>
      </c>
      <c r="M793" t="s">
        <v>18</v>
      </c>
      <c r="N793" t="b">
        <f t="shared" si="1"/>
        <v>0</v>
      </c>
    </row>
    <row r="794">
      <c r="A794" t="str">
        <f>'InclExcl SE Problem'!L794</f>
        <v>yes</v>
      </c>
      <c r="B794" t="str">
        <f>'InclExcl SE Problem'!M794</f>
        <v>yes</v>
      </c>
      <c r="L794" t="s">
        <v>20</v>
      </c>
      <c r="M794" t="s">
        <v>20</v>
      </c>
      <c r="N794" t="b">
        <f t="shared" si="1"/>
        <v>1</v>
      </c>
    </row>
    <row r="795">
      <c r="A795" t="str">
        <f>'InclExcl SE Problem'!L795</f>
        <v>no</v>
      </c>
      <c r="B795" t="str">
        <f>'InclExcl SE Problem'!M795</f>
        <v>no</v>
      </c>
      <c r="L795" t="s">
        <v>18</v>
      </c>
      <c r="M795" t="s">
        <v>18</v>
      </c>
      <c r="N795" t="b">
        <f t="shared" si="1"/>
        <v>0</v>
      </c>
    </row>
    <row r="796">
      <c r="A796" t="str">
        <f>'InclExcl SE Problem'!L796</f>
        <v>no</v>
      </c>
      <c r="B796" t="str">
        <f>'InclExcl SE Problem'!M796</f>
        <v>no</v>
      </c>
      <c r="L796" t="s">
        <v>18</v>
      </c>
      <c r="M796" t="s">
        <v>18</v>
      </c>
      <c r="N796" t="b">
        <f t="shared" si="1"/>
        <v>0</v>
      </c>
    </row>
    <row r="797">
      <c r="A797" t="str">
        <f>'InclExcl SE Problem'!L797</f>
        <v>no</v>
      </c>
      <c r="B797" t="str">
        <f>'InclExcl SE Problem'!M797</f>
        <v>no</v>
      </c>
      <c r="L797" t="s">
        <v>18</v>
      </c>
      <c r="M797" t="s">
        <v>18</v>
      </c>
      <c r="N797" t="b">
        <f t="shared" si="1"/>
        <v>0</v>
      </c>
    </row>
    <row r="798">
      <c r="A798" t="str">
        <f>'InclExcl SE Problem'!L798</f>
        <v>no</v>
      </c>
      <c r="B798" t="str">
        <f>'InclExcl SE Problem'!M798</f>
        <v>no</v>
      </c>
      <c r="L798" t="s">
        <v>18</v>
      </c>
      <c r="M798" t="s">
        <v>18</v>
      </c>
      <c r="N798" t="b">
        <f t="shared" si="1"/>
        <v>0</v>
      </c>
    </row>
    <row r="799">
      <c r="A799" t="str">
        <f>'InclExcl SE Problem'!L799</f>
        <v>no</v>
      </c>
      <c r="B799" t="str">
        <f>'InclExcl SE Problem'!M799</f>
        <v>no</v>
      </c>
      <c r="L799" t="s">
        <v>18</v>
      </c>
      <c r="M799" t="s">
        <v>18</v>
      </c>
      <c r="N799" t="b">
        <f t="shared" si="1"/>
        <v>0</v>
      </c>
    </row>
    <row r="800">
      <c r="A800" t="str">
        <f>'InclExcl SE Problem'!L800</f>
        <v>no</v>
      </c>
      <c r="B800" t="str">
        <f>'InclExcl SE Problem'!M800</f>
        <v>no</v>
      </c>
      <c r="L800" t="s">
        <v>18</v>
      </c>
      <c r="M800" t="s">
        <v>18</v>
      </c>
      <c r="N800" t="b">
        <f t="shared" si="1"/>
        <v>0</v>
      </c>
    </row>
    <row r="801">
      <c r="A801" t="str">
        <f>'InclExcl SE Problem'!L801</f>
        <v>no</v>
      </c>
      <c r="B801" t="str">
        <f>'InclExcl SE Problem'!M801</f>
        <v>no</v>
      </c>
      <c r="L801" t="s">
        <v>18</v>
      </c>
      <c r="M801" t="s">
        <v>18</v>
      </c>
      <c r="N801" t="b">
        <f t="shared" si="1"/>
        <v>0</v>
      </c>
    </row>
    <row r="802">
      <c r="A802" t="str">
        <f>'InclExcl SE Problem'!L802</f>
        <v>no</v>
      </c>
      <c r="B802" t="str">
        <f>'InclExcl SE Problem'!M802</f>
        <v>no</v>
      </c>
      <c r="L802" t="s">
        <v>18</v>
      </c>
      <c r="M802" t="s">
        <v>18</v>
      </c>
      <c r="N802" t="b">
        <f t="shared" si="1"/>
        <v>0</v>
      </c>
    </row>
    <row r="803">
      <c r="A803" t="str">
        <f>'InclExcl SE Problem'!L803</f>
        <v>no</v>
      </c>
      <c r="B803" t="str">
        <f>'InclExcl SE Problem'!M803</f>
        <v>no</v>
      </c>
      <c r="L803" t="s">
        <v>18</v>
      </c>
      <c r="M803" t="s">
        <v>18</v>
      </c>
      <c r="N803" t="b">
        <f t="shared" si="1"/>
        <v>0</v>
      </c>
    </row>
    <row r="804">
      <c r="A804" t="str">
        <f>'InclExcl SE Problem'!L804</f>
        <v>no</v>
      </c>
      <c r="B804" t="str">
        <f>'InclExcl SE Problem'!M804</f>
        <v>no</v>
      </c>
      <c r="L804" t="s">
        <v>18</v>
      </c>
      <c r="M804" t="s">
        <v>18</v>
      </c>
      <c r="N804" t="b">
        <f t="shared" si="1"/>
        <v>0</v>
      </c>
    </row>
    <row r="805">
      <c r="A805" t="str">
        <f>'InclExcl SE Problem'!L805</f>
        <v>yes</v>
      </c>
      <c r="B805" t="str">
        <f>'InclExcl SE Problem'!M805</f>
        <v>no</v>
      </c>
      <c r="L805" t="s">
        <v>20</v>
      </c>
      <c r="M805" t="s">
        <v>18</v>
      </c>
      <c r="N805" t="b">
        <f t="shared" si="1"/>
        <v>1</v>
      </c>
    </row>
    <row r="806">
      <c r="A806" t="str">
        <f>'InclExcl SE Problem'!L806</f>
        <v>no</v>
      </c>
      <c r="B806" t="str">
        <f>'InclExcl SE Problem'!M806</f>
        <v>no</v>
      </c>
      <c r="L806" t="s">
        <v>18</v>
      </c>
      <c r="M806" t="s">
        <v>18</v>
      </c>
      <c r="N806" t="b">
        <f t="shared" si="1"/>
        <v>0</v>
      </c>
    </row>
    <row r="807">
      <c r="A807" t="str">
        <f>'InclExcl SE Problem'!L807</f>
        <v>no</v>
      </c>
      <c r="B807" t="str">
        <f>'InclExcl SE Problem'!M807</f>
        <v>no</v>
      </c>
      <c r="L807" t="s">
        <v>18</v>
      </c>
      <c r="M807" t="s">
        <v>18</v>
      </c>
      <c r="N807" t="b">
        <f t="shared" si="1"/>
        <v>0</v>
      </c>
    </row>
    <row r="808">
      <c r="A808" t="str">
        <f>'InclExcl SE Problem'!L808</f>
        <v>no</v>
      </c>
      <c r="B808" t="str">
        <f>'InclExcl SE Problem'!M808</f>
        <v>no</v>
      </c>
      <c r="L808" t="s">
        <v>18</v>
      </c>
      <c r="M808" t="s">
        <v>18</v>
      </c>
      <c r="N808" t="b">
        <f t="shared" si="1"/>
        <v>0</v>
      </c>
    </row>
    <row r="809">
      <c r="A809" t="str">
        <f>'InclExcl SE Problem'!L809</f>
        <v>no</v>
      </c>
      <c r="B809" t="str">
        <f>'InclExcl SE Problem'!M809</f>
        <v>no</v>
      </c>
      <c r="L809" t="s">
        <v>18</v>
      </c>
      <c r="M809" t="s">
        <v>18</v>
      </c>
      <c r="N809" t="b">
        <f t="shared" si="1"/>
        <v>0</v>
      </c>
    </row>
    <row r="810">
      <c r="A810" t="str">
        <f>'InclExcl SE Problem'!L810</f>
        <v>no</v>
      </c>
      <c r="B810" t="str">
        <f>'InclExcl SE Problem'!M810</f>
        <v>no</v>
      </c>
      <c r="L810" t="s">
        <v>18</v>
      </c>
      <c r="M810" t="s">
        <v>18</v>
      </c>
      <c r="N810" t="b">
        <f t="shared" si="1"/>
        <v>0</v>
      </c>
    </row>
    <row r="811">
      <c r="A811" t="str">
        <f>'InclExcl SE Problem'!L811</f>
        <v>no</v>
      </c>
      <c r="B811" t="str">
        <f>'InclExcl SE Problem'!M811</f>
        <v>no</v>
      </c>
      <c r="L811" t="s">
        <v>18</v>
      </c>
      <c r="M811" t="s">
        <v>18</v>
      </c>
      <c r="N811" t="b">
        <f t="shared" si="1"/>
        <v>0</v>
      </c>
    </row>
    <row r="812">
      <c r="A812" t="str">
        <f>'InclExcl SE Problem'!L812</f>
        <v>no</v>
      </c>
      <c r="B812" t="str">
        <f>'InclExcl SE Problem'!M812</f>
        <v>no</v>
      </c>
      <c r="L812" t="s">
        <v>18</v>
      </c>
      <c r="M812" t="s">
        <v>18</v>
      </c>
      <c r="N812" t="b">
        <f t="shared" si="1"/>
        <v>0</v>
      </c>
    </row>
    <row r="813">
      <c r="A813" t="str">
        <f>'InclExcl SE Problem'!L813</f>
        <v>no</v>
      </c>
      <c r="B813" t="str">
        <f>'InclExcl SE Problem'!M813</f>
        <v>no</v>
      </c>
      <c r="L813" t="s">
        <v>18</v>
      </c>
      <c r="M813" t="s">
        <v>18</v>
      </c>
      <c r="N813" t="b">
        <f t="shared" si="1"/>
        <v>0</v>
      </c>
    </row>
    <row r="814">
      <c r="A814" t="str">
        <f>'InclExcl SE Problem'!L814</f>
        <v>no</v>
      </c>
      <c r="B814" t="str">
        <f>'InclExcl SE Problem'!M814</f>
        <v>no</v>
      </c>
      <c r="L814" t="s">
        <v>18</v>
      </c>
      <c r="M814" t="s">
        <v>18</v>
      </c>
      <c r="N814" t="b">
        <f t="shared" si="1"/>
        <v>0</v>
      </c>
    </row>
    <row r="815">
      <c r="A815" t="str">
        <f>'InclExcl SE Problem'!L815</f>
        <v>no</v>
      </c>
      <c r="B815" t="str">
        <f>'InclExcl SE Problem'!M815</f>
        <v>no</v>
      </c>
      <c r="L815" t="s">
        <v>18</v>
      </c>
      <c r="M815" t="s">
        <v>18</v>
      </c>
      <c r="N815" t="b">
        <f t="shared" si="1"/>
        <v>0</v>
      </c>
    </row>
    <row r="816">
      <c r="A816" t="str">
        <f>'InclExcl SE Problem'!L816</f>
        <v>no</v>
      </c>
      <c r="B816" t="str">
        <f>'InclExcl SE Problem'!M816</f>
        <v>no</v>
      </c>
      <c r="L816" t="s">
        <v>18</v>
      </c>
      <c r="M816" t="s">
        <v>18</v>
      </c>
      <c r="N816" t="b">
        <f t="shared" si="1"/>
        <v>0</v>
      </c>
    </row>
    <row r="817">
      <c r="A817" t="str">
        <f>'InclExcl SE Problem'!L817</f>
        <v>yes</v>
      </c>
      <c r="B817" t="str">
        <f>'InclExcl SE Problem'!M817</f>
        <v>no</v>
      </c>
      <c r="L817" t="s">
        <v>20</v>
      </c>
      <c r="M817" t="s">
        <v>18</v>
      </c>
      <c r="N817" t="b">
        <f t="shared" si="1"/>
        <v>1</v>
      </c>
    </row>
    <row r="818">
      <c r="A818" t="str">
        <f>'InclExcl SE Problem'!L818</f>
        <v>no</v>
      </c>
      <c r="B818" t="str">
        <f>'InclExcl SE Problem'!M818</f>
        <v>no</v>
      </c>
      <c r="L818" t="s">
        <v>18</v>
      </c>
      <c r="M818" t="s">
        <v>18</v>
      </c>
      <c r="N818" t="b">
        <f t="shared" si="1"/>
        <v>0</v>
      </c>
    </row>
    <row r="819">
      <c r="A819" t="str">
        <f>'InclExcl SE Problem'!L819</f>
        <v>no</v>
      </c>
      <c r="B819" t="str">
        <f>'InclExcl SE Problem'!M819</f>
        <v>no</v>
      </c>
      <c r="L819" t="s">
        <v>18</v>
      </c>
      <c r="M819" t="s">
        <v>18</v>
      </c>
      <c r="N819" t="b">
        <f t="shared" si="1"/>
        <v>0</v>
      </c>
    </row>
    <row r="820">
      <c r="A820" t="str">
        <f>'InclExcl SE Problem'!L820</f>
        <v>no</v>
      </c>
      <c r="B820" t="str">
        <f>'InclExcl SE Problem'!M820</f>
        <v>no</v>
      </c>
      <c r="L820" t="s">
        <v>18</v>
      </c>
      <c r="M820" t="s">
        <v>18</v>
      </c>
      <c r="N820" t="b">
        <f t="shared" si="1"/>
        <v>0</v>
      </c>
    </row>
    <row r="821">
      <c r="A821" t="str">
        <f>'InclExcl SE Problem'!L821</f>
        <v>no</v>
      </c>
      <c r="B821" t="str">
        <f>'InclExcl SE Problem'!M821</f>
        <v>no</v>
      </c>
      <c r="L821" t="s">
        <v>18</v>
      </c>
      <c r="M821" t="s">
        <v>18</v>
      </c>
      <c r="N821" t="b">
        <f t="shared" si="1"/>
        <v>0</v>
      </c>
    </row>
    <row r="822">
      <c r="A822" t="str">
        <f>'InclExcl SE Problem'!L822</f>
        <v>no</v>
      </c>
      <c r="B822" t="str">
        <f>'InclExcl SE Problem'!M822</f>
        <v>no</v>
      </c>
      <c r="L822" t="s">
        <v>18</v>
      </c>
      <c r="M822" t="s">
        <v>18</v>
      </c>
      <c r="N822" t="b">
        <f t="shared" si="1"/>
        <v>0</v>
      </c>
    </row>
    <row r="823">
      <c r="A823" t="str">
        <f>'InclExcl SE Problem'!L823</f>
        <v>no</v>
      </c>
      <c r="B823" t="str">
        <f>'InclExcl SE Problem'!M823</f>
        <v>no</v>
      </c>
      <c r="L823" t="s">
        <v>18</v>
      </c>
      <c r="M823" t="s">
        <v>18</v>
      </c>
      <c r="N823" t="b">
        <f t="shared" si="1"/>
        <v>0</v>
      </c>
    </row>
    <row r="824">
      <c r="A824" t="str">
        <f>'InclExcl SE Problem'!L824</f>
        <v>no</v>
      </c>
      <c r="B824" t="str">
        <f>'InclExcl SE Problem'!M824</f>
        <v>no</v>
      </c>
      <c r="L824" t="s">
        <v>18</v>
      </c>
      <c r="M824" t="s">
        <v>18</v>
      </c>
      <c r="N824" t="b">
        <f t="shared" si="1"/>
        <v>0</v>
      </c>
    </row>
    <row r="825">
      <c r="A825" t="str">
        <f>'InclExcl SE Problem'!L825</f>
        <v>no</v>
      </c>
      <c r="B825" t="str">
        <f>'InclExcl SE Problem'!M825</f>
        <v>no</v>
      </c>
      <c r="L825" t="s">
        <v>18</v>
      </c>
      <c r="M825" t="s">
        <v>18</v>
      </c>
      <c r="N825" t="b">
        <f t="shared" si="1"/>
        <v>0</v>
      </c>
    </row>
    <row r="826">
      <c r="A826" t="str">
        <f>'InclExcl SE Problem'!L826</f>
        <v>no</v>
      </c>
      <c r="B826" t="str">
        <f>'InclExcl SE Problem'!M826</f>
        <v>no</v>
      </c>
      <c r="L826" t="s">
        <v>18</v>
      </c>
      <c r="M826" t="s">
        <v>18</v>
      </c>
      <c r="N826" t="b">
        <f t="shared" si="1"/>
        <v>0</v>
      </c>
    </row>
    <row r="827">
      <c r="A827" t="str">
        <f>'InclExcl SE Problem'!L827</f>
        <v>no</v>
      </c>
      <c r="B827" t="str">
        <f>'InclExcl SE Problem'!M827</f>
        <v>no</v>
      </c>
      <c r="L827" t="s">
        <v>18</v>
      </c>
      <c r="M827" t="s">
        <v>18</v>
      </c>
      <c r="N827" t="b">
        <f t="shared" si="1"/>
        <v>0</v>
      </c>
    </row>
    <row r="828">
      <c r="A828" t="str">
        <f>'InclExcl SE Problem'!L828</f>
        <v>no</v>
      </c>
      <c r="B828" t="str">
        <f>'InclExcl SE Problem'!M828</f>
        <v>no</v>
      </c>
      <c r="L828" t="s">
        <v>18</v>
      </c>
      <c r="M828" t="s">
        <v>18</v>
      </c>
      <c r="N828" t="b">
        <f t="shared" si="1"/>
        <v>0</v>
      </c>
    </row>
    <row r="829">
      <c r="A829" t="str">
        <f>'InclExcl SE Problem'!L829</f>
        <v>no</v>
      </c>
      <c r="B829" t="str">
        <f>'InclExcl SE Problem'!M829</f>
        <v>no</v>
      </c>
      <c r="L829" t="s">
        <v>18</v>
      </c>
      <c r="M829" t="s">
        <v>18</v>
      </c>
      <c r="N829" t="b">
        <f t="shared" si="1"/>
        <v>0</v>
      </c>
    </row>
    <row r="830">
      <c r="A830" t="str">
        <f>'InclExcl SE Problem'!L830</f>
        <v>no</v>
      </c>
      <c r="B830" t="str">
        <f>'InclExcl SE Problem'!M830</f>
        <v>no</v>
      </c>
      <c r="L830" t="s">
        <v>18</v>
      </c>
      <c r="M830" t="s">
        <v>18</v>
      </c>
      <c r="N830" t="b">
        <f t="shared" si="1"/>
        <v>0</v>
      </c>
    </row>
    <row r="831">
      <c r="A831" t="str">
        <f>'InclExcl SE Problem'!L831</f>
        <v>no</v>
      </c>
      <c r="B831" t="str">
        <f>'InclExcl SE Problem'!M831</f>
        <v>no</v>
      </c>
      <c r="L831" t="s">
        <v>18</v>
      </c>
      <c r="M831" t="s">
        <v>18</v>
      </c>
      <c r="N831" t="b">
        <f t="shared" si="1"/>
        <v>0</v>
      </c>
    </row>
    <row r="832">
      <c r="A832" t="str">
        <f>'InclExcl SE Problem'!L832</f>
        <v>no</v>
      </c>
      <c r="B832" t="str">
        <f>'InclExcl SE Problem'!M832</f>
        <v>no</v>
      </c>
      <c r="L832" t="s">
        <v>18</v>
      </c>
      <c r="M832" t="s">
        <v>18</v>
      </c>
      <c r="N832" t="b">
        <f t="shared" si="1"/>
        <v>0</v>
      </c>
    </row>
    <row r="833">
      <c r="A833" t="str">
        <f>'InclExcl SE Problem'!L833</f>
        <v>no</v>
      </c>
      <c r="B833" t="str">
        <f>'InclExcl SE Problem'!M833</f>
        <v>no</v>
      </c>
      <c r="L833" t="s">
        <v>18</v>
      </c>
      <c r="M833" t="s">
        <v>18</v>
      </c>
      <c r="N833" t="b">
        <f t="shared" si="1"/>
        <v>0</v>
      </c>
    </row>
    <row r="834">
      <c r="A834" t="str">
        <f>'InclExcl SE Problem'!L834</f>
        <v>yes</v>
      </c>
      <c r="B834" t="str">
        <f>'InclExcl SE Problem'!M834</f>
        <v>yes</v>
      </c>
      <c r="L834" t="s">
        <v>20</v>
      </c>
      <c r="M834" t="s">
        <v>20</v>
      </c>
      <c r="N834" t="b">
        <f t="shared" si="1"/>
        <v>1</v>
      </c>
    </row>
    <row r="835">
      <c r="A835" t="str">
        <f>'InclExcl SE Problem'!L835</f>
        <v>no</v>
      </c>
      <c r="B835" t="str">
        <f>'InclExcl SE Problem'!M835</f>
        <v>no</v>
      </c>
      <c r="L835" t="s">
        <v>18</v>
      </c>
      <c r="M835" t="s">
        <v>18</v>
      </c>
      <c r="N835" t="b">
        <f t="shared" si="1"/>
        <v>0</v>
      </c>
    </row>
    <row r="836">
      <c r="A836" t="str">
        <f>'InclExcl SE Problem'!L836</f>
        <v>no</v>
      </c>
      <c r="B836" t="str">
        <f>'InclExcl SE Problem'!M836</f>
        <v>no</v>
      </c>
      <c r="L836" t="s">
        <v>18</v>
      </c>
      <c r="M836" t="s">
        <v>18</v>
      </c>
      <c r="N836" t="b">
        <f t="shared" si="1"/>
        <v>0</v>
      </c>
    </row>
    <row r="837">
      <c r="A837" t="str">
        <f>'InclExcl SE Problem'!L837</f>
        <v>no</v>
      </c>
      <c r="B837" t="str">
        <f>'InclExcl SE Problem'!M837</f>
        <v>no</v>
      </c>
      <c r="L837" t="s">
        <v>18</v>
      </c>
      <c r="M837" t="s">
        <v>18</v>
      </c>
      <c r="N837" t="b">
        <f t="shared" si="1"/>
        <v>0</v>
      </c>
    </row>
    <row r="838">
      <c r="A838" t="str">
        <f>'InclExcl SE Problem'!L838</f>
        <v>no</v>
      </c>
      <c r="B838" t="str">
        <f>'InclExcl SE Problem'!M838</f>
        <v>no</v>
      </c>
      <c r="L838" t="s">
        <v>18</v>
      </c>
      <c r="M838" t="s">
        <v>18</v>
      </c>
      <c r="N838" t="b">
        <f t="shared" si="1"/>
        <v>0</v>
      </c>
    </row>
    <row r="839">
      <c r="A839" t="str">
        <f>'InclExcl SE Problem'!L839</f>
        <v>no</v>
      </c>
      <c r="B839" t="str">
        <f>'InclExcl SE Problem'!M839</f>
        <v>no</v>
      </c>
      <c r="L839" t="s">
        <v>18</v>
      </c>
      <c r="M839" t="s">
        <v>18</v>
      </c>
      <c r="N839" t="b">
        <f t="shared" si="1"/>
        <v>0</v>
      </c>
    </row>
    <row r="840">
      <c r="A840" t="str">
        <f>'InclExcl SE Problem'!L840</f>
        <v>no</v>
      </c>
      <c r="B840" t="str">
        <f>'InclExcl SE Problem'!M840</f>
        <v>no</v>
      </c>
      <c r="L840" t="s">
        <v>18</v>
      </c>
      <c r="M840" t="s">
        <v>18</v>
      </c>
      <c r="N840" t="b">
        <f t="shared" si="1"/>
        <v>0</v>
      </c>
    </row>
    <row r="841">
      <c r="A841" t="str">
        <f>'InclExcl SE Problem'!L841</f>
        <v>yes</v>
      </c>
      <c r="B841" t="str">
        <f>'InclExcl SE Problem'!M841</f>
        <v>yes</v>
      </c>
      <c r="L841" t="s">
        <v>20</v>
      </c>
      <c r="M841" t="s">
        <v>20</v>
      </c>
      <c r="N841" t="b">
        <f t="shared" si="1"/>
        <v>1</v>
      </c>
    </row>
    <row r="842">
      <c r="A842" t="str">
        <f>'InclExcl SE Problem'!L842</f>
        <v>no</v>
      </c>
      <c r="B842" t="str">
        <f>'InclExcl SE Problem'!M842</f>
        <v>no</v>
      </c>
      <c r="L842" t="s">
        <v>18</v>
      </c>
      <c r="M842" t="s">
        <v>18</v>
      </c>
      <c r="N842" t="b">
        <f t="shared" si="1"/>
        <v>0</v>
      </c>
    </row>
    <row r="843">
      <c r="A843" t="str">
        <f>'InclExcl SE Problem'!L843</f>
        <v>no</v>
      </c>
      <c r="B843" t="str">
        <f>'InclExcl SE Problem'!M843</f>
        <v>no</v>
      </c>
      <c r="L843" t="s">
        <v>18</v>
      </c>
      <c r="M843" t="s">
        <v>18</v>
      </c>
      <c r="N843" t="b">
        <f t="shared" si="1"/>
        <v>0</v>
      </c>
    </row>
    <row r="844">
      <c r="A844" t="str">
        <f>'InclExcl SE Problem'!L844</f>
        <v>no</v>
      </c>
      <c r="B844" t="str">
        <f>'InclExcl SE Problem'!M844</f>
        <v>no</v>
      </c>
      <c r="L844" t="s">
        <v>18</v>
      </c>
      <c r="M844" t="s">
        <v>18</v>
      </c>
      <c r="N844" t="b">
        <f t="shared" si="1"/>
        <v>0</v>
      </c>
    </row>
    <row r="845">
      <c r="A845" t="str">
        <f>'InclExcl SE Problem'!L845</f>
        <v>no</v>
      </c>
      <c r="B845" t="str">
        <f>'InclExcl SE Problem'!M845</f>
        <v>no</v>
      </c>
      <c r="L845" t="s">
        <v>18</v>
      </c>
      <c r="M845" t="s">
        <v>18</v>
      </c>
      <c r="N845" t="b">
        <f t="shared" si="1"/>
        <v>0</v>
      </c>
    </row>
    <row r="846">
      <c r="A846" t="str">
        <f>'InclExcl SE Problem'!L846</f>
        <v>yes</v>
      </c>
      <c r="B846" t="str">
        <f>'InclExcl SE Problem'!M846</f>
        <v>yes</v>
      </c>
      <c r="L846" t="s">
        <v>20</v>
      </c>
      <c r="M846" t="s">
        <v>20</v>
      </c>
      <c r="N846" t="b">
        <f t="shared" si="1"/>
        <v>1</v>
      </c>
    </row>
    <row r="847">
      <c r="A847" t="str">
        <f>'InclExcl SE Problem'!L847</f>
        <v>yes</v>
      </c>
      <c r="B847" t="str">
        <f>'InclExcl SE Problem'!M847</f>
        <v>yes</v>
      </c>
      <c r="L847" t="s">
        <v>20</v>
      </c>
      <c r="M847" t="s">
        <v>20</v>
      </c>
      <c r="N847" t="b">
        <f t="shared" si="1"/>
        <v>1</v>
      </c>
    </row>
    <row r="848">
      <c r="A848" t="str">
        <f>'InclExcl SE Problem'!L848</f>
        <v>no</v>
      </c>
      <c r="B848" t="str">
        <f>'InclExcl SE Problem'!M848</f>
        <v>no</v>
      </c>
      <c r="L848" t="s">
        <v>18</v>
      </c>
      <c r="M848" t="s">
        <v>18</v>
      </c>
      <c r="N848" t="b">
        <f t="shared" si="1"/>
        <v>0</v>
      </c>
    </row>
    <row r="849">
      <c r="A849" t="str">
        <f>'InclExcl SE Problem'!L849</f>
        <v>no</v>
      </c>
      <c r="B849" t="str">
        <f>'InclExcl SE Problem'!M849</f>
        <v>no</v>
      </c>
      <c r="L849" t="s">
        <v>18</v>
      </c>
      <c r="M849" t="s">
        <v>18</v>
      </c>
      <c r="N849" t="b">
        <f t="shared" si="1"/>
        <v>0</v>
      </c>
    </row>
    <row r="850">
      <c r="A850" t="str">
        <f>'InclExcl SE Problem'!L850</f>
        <v>no</v>
      </c>
      <c r="B850" t="str">
        <f>'InclExcl SE Problem'!M850</f>
        <v>no</v>
      </c>
      <c r="L850" t="s">
        <v>18</v>
      </c>
      <c r="M850" t="s">
        <v>18</v>
      </c>
      <c r="N850" t="b">
        <f t="shared" si="1"/>
        <v>0</v>
      </c>
    </row>
    <row r="851">
      <c r="A851" t="str">
        <f>'InclExcl SE Problem'!L851</f>
        <v>no</v>
      </c>
      <c r="B851" t="str">
        <f>'InclExcl SE Problem'!M851</f>
        <v>no</v>
      </c>
      <c r="L851" t="s">
        <v>18</v>
      </c>
      <c r="M851" t="s">
        <v>18</v>
      </c>
      <c r="N851" t="b">
        <f t="shared" si="1"/>
        <v>0</v>
      </c>
    </row>
    <row r="852">
      <c r="A852" t="str">
        <f>'InclExcl SE Problem'!L852</f>
        <v>no</v>
      </c>
      <c r="B852" t="str">
        <f>'InclExcl SE Problem'!M852</f>
        <v>no</v>
      </c>
      <c r="L852" t="s">
        <v>18</v>
      </c>
      <c r="M852" t="s">
        <v>18</v>
      </c>
      <c r="N852" t="b">
        <f t="shared" si="1"/>
        <v>0</v>
      </c>
    </row>
    <row r="853">
      <c r="A853" t="str">
        <f>'InclExcl SE Problem'!L853</f>
        <v>no</v>
      </c>
      <c r="B853" t="str">
        <f>'InclExcl SE Problem'!M853</f>
        <v>no</v>
      </c>
      <c r="L853" t="s">
        <v>18</v>
      </c>
      <c r="M853" t="s">
        <v>18</v>
      </c>
      <c r="N853" t="b">
        <f t="shared" si="1"/>
        <v>0</v>
      </c>
    </row>
    <row r="854">
      <c r="A854" t="str">
        <f>'InclExcl SE Problem'!L854</f>
        <v>no</v>
      </c>
      <c r="B854" t="str">
        <f>'InclExcl SE Problem'!M854</f>
        <v>no</v>
      </c>
      <c r="L854" t="s">
        <v>18</v>
      </c>
      <c r="M854" t="s">
        <v>18</v>
      </c>
      <c r="N854" t="b">
        <f t="shared" si="1"/>
        <v>0</v>
      </c>
    </row>
    <row r="855">
      <c r="A855" t="str">
        <f>'InclExcl SE Problem'!L855</f>
        <v>no</v>
      </c>
      <c r="B855" t="str">
        <f>'InclExcl SE Problem'!M855</f>
        <v>no</v>
      </c>
      <c r="L855" t="s">
        <v>18</v>
      </c>
      <c r="M855" t="s">
        <v>18</v>
      </c>
      <c r="N855" t="b">
        <f t="shared" si="1"/>
        <v>0</v>
      </c>
    </row>
    <row r="856">
      <c r="A856" t="str">
        <f>'InclExcl SE Problem'!L856</f>
        <v>no</v>
      </c>
      <c r="B856" t="str">
        <f>'InclExcl SE Problem'!M856</f>
        <v>no</v>
      </c>
      <c r="L856" t="s">
        <v>18</v>
      </c>
      <c r="M856" t="s">
        <v>18</v>
      </c>
      <c r="N856" t="b">
        <f t="shared" si="1"/>
        <v>0</v>
      </c>
    </row>
    <row r="857">
      <c r="A857" t="str">
        <f>'InclExcl SE Problem'!L857</f>
        <v>no</v>
      </c>
      <c r="B857" t="str">
        <f>'InclExcl SE Problem'!M857</f>
        <v>no</v>
      </c>
      <c r="L857" t="s">
        <v>18</v>
      </c>
      <c r="M857" t="s">
        <v>18</v>
      </c>
      <c r="N857" t="b">
        <f t="shared" si="1"/>
        <v>0</v>
      </c>
    </row>
    <row r="858">
      <c r="A858" t="str">
        <f>'InclExcl SE Problem'!L858</f>
        <v>no</v>
      </c>
      <c r="B858" t="str">
        <f>'InclExcl SE Problem'!M858</f>
        <v>no</v>
      </c>
      <c r="L858" t="s">
        <v>18</v>
      </c>
      <c r="M858" t="s">
        <v>18</v>
      </c>
      <c r="N858" t="b">
        <f t="shared" si="1"/>
        <v>0</v>
      </c>
    </row>
    <row r="859">
      <c r="A859" t="str">
        <f>'InclExcl SE Problem'!L859</f>
        <v>no</v>
      </c>
      <c r="B859" t="str">
        <f>'InclExcl SE Problem'!M859</f>
        <v>no</v>
      </c>
      <c r="L859" t="s">
        <v>18</v>
      </c>
      <c r="M859" t="s">
        <v>18</v>
      </c>
      <c r="N859" t="b">
        <f t="shared" si="1"/>
        <v>0</v>
      </c>
    </row>
    <row r="860">
      <c r="A860" t="str">
        <f>'InclExcl SE Problem'!L860</f>
        <v>no</v>
      </c>
      <c r="B860" t="str">
        <f>'InclExcl SE Problem'!M860</f>
        <v>no</v>
      </c>
      <c r="L860" t="s">
        <v>18</v>
      </c>
      <c r="M860" t="s">
        <v>18</v>
      </c>
      <c r="N860" t="b">
        <f t="shared" si="1"/>
        <v>0</v>
      </c>
    </row>
    <row r="861">
      <c r="A861" t="str">
        <f>'InclExcl SE Problem'!L861</f>
        <v>no</v>
      </c>
      <c r="B861" t="str">
        <f>'InclExcl SE Problem'!M861</f>
        <v>no</v>
      </c>
      <c r="L861" t="s">
        <v>18</v>
      </c>
      <c r="M861" t="s">
        <v>18</v>
      </c>
      <c r="N861" t="b">
        <f t="shared" si="1"/>
        <v>0</v>
      </c>
    </row>
    <row r="862">
      <c r="A862" t="str">
        <f>'InclExcl SE Problem'!L862</f>
        <v>no</v>
      </c>
      <c r="B862" t="str">
        <f>'InclExcl SE Problem'!M862</f>
        <v>no</v>
      </c>
      <c r="L862" t="s">
        <v>18</v>
      </c>
      <c r="M862" t="s">
        <v>18</v>
      </c>
      <c r="N862" t="b">
        <f t="shared" si="1"/>
        <v>0</v>
      </c>
    </row>
    <row r="863">
      <c r="A863" t="str">
        <f>'InclExcl SE Problem'!L863</f>
        <v>no</v>
      </c>
      <c r="B863" t="str">
        <f>'InclExcl SE Problem'!M863</f>
        <v>no</v>
      </c>
      <c r="L863" t="s">
        <v>18</v>
      </c>
      <c r="M863" t="s">
        <v>18</v>
      </c>
      <c r="N863" t="b">
        <f t="shared" si="1"/>
        <v>0</v>
      </c>
    </row>
    <row r="864">
      <c r="A864" t="str">
        <f>'InclExcl SE Problem'!L864</f>
        <v>no</v>
      </c>
      <c r="B864" t="str">
        <f>'InclExcl SE Problem'!M864</f>
        <v>no</v>
      </c>
      <c r="L864" t="s">
        <v>18</v>
      </c>
      <c r="M864" t="s">
        <v>18</v>
      </c>
      <c r="N864" t="b">
        <f t="shared" si="1"/>
        <v>0</v>
      </c>
    </row>
    <row r="865">
      <c r="A865" t="str">
        <f>'InclExcl SE Problem'!L865</f>
        <v>no</v>
      </c>
      <c r="B865" t="str">
        <f>'InclExcl SE Problem'!M865</f>
        <v>no</v>
      </c>
      <c r="L865" t="s">
        <v>18</v>
      </c>
      <c r="M865" t="s">
        <v>18</v>
      </c>
      <c r="N865" t="b">
        <f t="shared" si="1"/>
        <v>0</v>
      </c>
    </row>
    <row r="866">
      <c r="A866" t="str">
        <f>'InclExcl SE Problem'!L866</f>
        <v>no</v>
      </c>
      <c r="B866" t="str">
        <f>'InclExcl SE Problem'!M866</f>
        <v>no</v>
      </c>
      <c r="L866" t="s">
        <v>18</v>
      </c>
      <c r="M866" t="s">
        <v>18</v>
      </c>
      <c r="N866" t="b">
        <f t="shared" si="1"/>
        <v>0</v>
      </c>
    </row>
    <row r="867">
      <c r="A867" t="str">
        <f>'InclExcl SE Problem'!L867</f>
        <v>no</v>
      </c>
      <c r="B867" t="str">
        <f>'InclExcl SE Problem'!M867</f>
        <v>no</v>
      </c>
      <c r="L867" t="s">
        <v>18</v>
      </c>
      <c r="M867" t="s">
        <v>18</v>
      </c>
      <c r="N867" t="b">
        <f t="shared" si="1"/>
        <v>0</v>
      </c>
    </row>
    <row r="868">
      <c r="A868" t="str">
        <f>'InclExcl SE Problem'!L868</f>
        <v>no</v>
      </c>
      <c r="B868" t="str">
        <f>'InclExcl SE Problem'!M868</f>
        <v>no</v>
      </c>
      <c r="L868" t="s">
        <v>18</v>
      </c>
      <c r="M868" t="s">
        <v>18</v>
      </c>
      <c r="N868" t="b">
        <f t="shared" si="1"/>
        <v>0</v>
      </c>
    </row>
    <row r="869">
      <c r="A869" t="str">
        <f>'InclExcl SE Problem'!L869</f>
        <v>no</v>
      </c>
      <c r="B869" t="str">
        <f>'InclExcl SE Problem'!M869</f>
        <v>no</v>
      </c>
      <c r="L869" t="s">
        <v>18</v>
      </c>
      <c r="M869" t="s">
        <v>18</v>
      </c>
      <c r="N869" t="b">
        <f t="shared" si="1"/>
        <v>0</v>
      </c>
    </row>
    <row r="870">
      <c r="A870" t="str">
        <f>'InclExcl SE Problem'!L870</f>
        <v>no</v>
      </c>
      <c r="B870" t="str">
        <f>'InclExcl SE Problem'!M870</f>
        <v>no</v>
      </c>
      <c r="L870" t="s">
        <v>18</v>
      </c>
      <c r="M870" t="s">
        <v>18</v>
      </c>
      <c r="N870" t="b">
        <f t="shared" si="1"/>
        <v>0</v>
      </c>
    </row>
    <row r="871">
      <c r="A871" t="str">
        <f>'InclExcl SE Problem'!L871</f>
        <v>no</v>
      </c>
      <c r="B871" t="str">
        <f>'InclExcl SE Problem'!M871</f>
        <v>no</v>
      </c>
      <c r="L871" t="s">
        <v>18</v>
      </c>
      <c r="M871" t="s">
        <v>18</v>
      </c>
      <c r="N871" t="b">
        <f t="shared" si="1"/>
        <v>0</v>
      </c>
    </row>
    <row r="872">
      <c r="A872" t="str">
        <f>'InclExcl SE Problem'!L872</f>
        <v>no</v>
      </c>
      <c r="B872" t="str">
        <f>'InclExcl SE Problem'!M872</f>
        <v>no</v>
      </c>
      <c r="L872" t="s">
        <v>18</v>
      </c>
      <c r="M872" t="s">
        <v>18</v>
      </c>
      <c r="N872" t="b">
        <f t="shared" si="1"/>
        <v>0</v>
      </c>
    </row>
    <row r="873">
      <c r="A873" t="str">
        <f>'InclExcl SE Problem'!L873</f>
        <v>no</v>
      </c>
      <c r="B873" t="str">
        <f>'InclExcl SE Problem'!M873</f>
        <v>no</v>
      </c>
      <c r="L873" t="s">
        <v>18</v>
      </c>
      <c r="M873" t="s">
        <v>18</v>
      </c>
      <c r="N873" t="b">
        <f t="shared" si="1"/>
        <v>0</v>
      </c>
    </row>
    <row r="874">
      <c r="A874" t="str">
        <f>'InclExcl SE Problem'!L874</f>
        <v>no</v>
      </c>
      <c r="B874" t="str">
        <f>'InclExcl SE Problem'!M874</f>
        <v>no</v>
      </c>
      <c r="L874" t="s">
        <v>18</v>
      </c>
      <c r="M874" t="s">
        <v>18</v>
      </c>
      <c r="N874" t="b">
        <f t="shared" si="1"/>
        <v>0</v>
      </c>
    </row>
    <row r="875">
      <c r="A875" t="str">
        <f>'InclExcl SE Problem'!L875</f>
        <v>no</v>
      </c>
      <c r="B875" t="str">
        <f>'InclExcl SE Problem'!M875</f>
        <v>no</v>
      </c>
      <c r="L875" t="s">
        <v>18</v>
      </c>
      <c r="M875" t="s">
        <v>18</v>
      </c>
      <c r="N875" t="b">
        <f t="shared" si="1"/>
        <v>0</v>
      </c>
    </row>
    <row r="876">
      <c r="A876" t="str">
        <f>'InclExcl SE Problem'!L876</f>
        <v>yes</v>
      </c>
      <c r="B876" t="str">
        <f>'InclExcl SE Problem'!M876</f>
        <v>yes</v>
      </c>
      <c r="L876" t="s">
        <v>20</v>
      </c>
      <c r="M876" t="s">
        <v>20</v>
      </c>
      <c r="N876" t="b">
        <f t="shared" si="1"/>
        <v>1</v>
      </c>
    </row>
    <row r="877">
      <c r="A877" t="str">
        <f>'InclExcl SE Problem'!L877</f>
        <v>no</v>
      </c>
      <c r="B877" t="str">
        <f>'InclExcl SE Problem'!M877</f>
        <v>no</v>
      </c>
      <c r="L877" t="s">
        <v>18</v>
      </c>
      <c r="M877" t="s">
        <v>18</v>
      </c>
      <c r="N877" t="b">
        <f t="shared" si="1"/>
        <v>0</v>
      </c>
    </row>
    <row r="878">
      <c r="A878" t="str">
        <f>'InclExcl SE Problem'!L878</f>
        <v>no</v>
      </c>
      <c r="B878" t="str">
        <f>'InclExcl SE Problem'!M878</f>
        <v>no</v>
      </c>
      <c r="L878" t="s">
        <v>18</v>
      </c>
      <c r="M878" t="s">
        <v>18</v>
      </c>
      <c r="N878" t="b">
        <f t="shared" si="1"/>
        <v>0</v>
      </c>
    </row>
    <row r="879">
      <c r="A879" t="str">
        <f>'InclExcl SE Problem'!L879</f>
        <v>no</v>
      </c>
      <c r="B879" t="str">
        <f>'InclExcl SE Problem'!M879</f>
        <v>no</v>
      </c>
      <c r="L879" t="s">
        <v>18</v>
      </c>
      <c r="M879" t="s">
        <v>18</v>
      </c>
      <c r="N879" t="b">
        <f t="shared" si="1"/>
        <v>0</v>
      </c>
    </row>
    <row r="880">
      <c r="A880" t="str">
        <f>'InclExcl SE Problem'!L880</f>
        <v>yes</v>
      </c>
      <c r="B880" t="str">
        <f>'InclExcl SE Problem'!M880</f>
        <v>yes</v>
      </c>
      <c r="L880" t="s">
        <v>20</v>
      </c>
      <c r="M880" t="s">
        <v>20</v>
      </c>
      <c r="N880" t="b">
        <f t="shared" si="1"/>
        <v>1</v>
      </c>
    </row>
    <row r="881">
      <c r="A881" t="str">
        <f>'InclExcl SE Problem'!L881</f>
        <v>yes</v>
      </c>
      <c r="B881" t="str">
        <f>'InclExcl SE Problem'!M881</f>
        <v>yes</v>
      </c>
      <c r="L881" t="s">
        <v>20</v>
      </c>
      <c r="M881" t="s">
        <v>20</v>
      </c>
      <c r="N881" t="b">
        <f t="shared" si="1"/>
        <v>1</v>
      </c>
    </row>
    <row r="882">
      <c r="A882" t="str">
        <f>'InclExcl SE Problem'!L882</f>
        <v>no</v>
      </c>
      <c r="B882" t="str">
        <f>'InclExcl SE Problem'!M882</f>
        <v>no</v>
      </c>
      <c r="L882" t="s">
        <v>18</v>
      </c>
      <c r="M882" t="s">
        <v>18</v>
      </c>
      <c r="N882" t="b">
        <f t="shared" si="1"/>
        <v>0</v>
      </c>
    </row>
    <row r="883">
      <c r="A883" t="str">
        <f>'InclExcl SE Problem'!L883</f>
        <v>no</v>
      </c>
      <c r="B883" t="str">
        <f>'InclExcl SE Problem'!M883</f>
        <v>no</v>
      </c>
      <c r="L883" t="s">
        <v>18</v>
      </c>
      <c r="M883" t="s">
        <v>18</v>
      </c>
      <c r="N883" t="b">
        <f t="shared" si="1"/>
        <v>0</v>
      </c>
    </row>
    <row r="884">
      <c r="A884" t="str">
        <f>'InclExcl SE Problem'!L884</f>
        <v>no</v>
      </c>
      <c r="B884" t="str">
        <f>'InclExcl SE Problem'!M884</f>
        <v>no</v>
      </c>
      <c r="L884" t="s">
        <v>18</v>
      </c>
      <c r="M884" t="s">
        <v>18</v>
      </c>
      <c r="N884" t="b">
        <f t="shared" si="1"/>
        <v>0</v>
      </c>
    </row>
    <row r="885">
      <c r="A885" t="str">
        <f>'InclExcl SE Problem'!L885</f>
        <v>no</v>
      </c>
      <c r="B885" t="str">
        <f>'InclExcl SE Problem'!M885</f>
        <v>no</v>
      </c>
      <c r="L885" t="s">
        <v>18</v>
      </c>
      <c r="M885" t="s">
        <v>18</v>
      </c>
      <c r="N885" t="b">
        <f t="shared" si="1"/>
        <v>0</v>
      </c>
    </row>
    <row r="886">
      <c r="A886" t="str">
        <f>'InclExcl SE Problem'!L886</f>
        <v>yes</v>
      </c>
      <c r="B886" t="str">
        <f>'InclExcl SE Problem'!M886</f>
        <v>yes</v>
      </c>
      <c r="L886" t="s">
        <v>20</v>
      </c>
      <c r="M886" t="s">
        <v>20</v>
      </c>
      <c r="N886" t="b">
        <f t="shared" si="1"/>
        <v>1</v>
      </c>
    </row>
    <row r="887">
      <c r="A887" t="str">
        <f>'InclExcl SE Problem'!L887</f>
        <v>no</v>
      </c>
      <c r="B887" t="str">
        <f>'InclExcl SE Problem'!M887</f>
        <v>no</v>
      </c>
      <c r="L887" t="s">
        <v>18</v>
      </c>
      <c r="M887" t="s">
        <v>18</v>
      </c>
      <c r="N887" t="b">
        <f t="shared" si="1"/>
        <v>0</v>
      </c>
    </row>
    <row r="888">
      <c r="A888" t="str">
        <f>'InclExcl SE Problem'!L888</f>
        <v>no</v>
      </c>
      <c r="B888" t="str">
        <f>'InclExcl SE Problem'!M888</f>
        <v>no</v>
      </c>
      <c r="L888" t="s">
        <v>18</v>
      </c>
      <c r="M888" t="s">
        <v>18</v>
      </c>
      <c r="N888" t="b">
        <f t="shared" si="1"/>
        <v>0</v>
      </c>
    </row>
    <row r="889">
      <c r="A889" t="str">
        <f>'InclExcl SE Problem'!L889</f>
        <v>no</v>
      </c>
      <c r="B889" t="str">
        <f>'InclExcl SE Problem'!M889</f>
        <v>no</v>
      </c>
      <c r="L889" t="s">
        <v>18</v>
      </c>
      <c r="M889" t="s">
        <v>18</v>
      </c>
      <c r="N889" t="b">
        <f t="shared" si="1"/>
        <v>0</v>
      </c>
    </row>
    <row r="890">
      <c r="A890" t="str">
        <f>'InclExcl SE Problem'!L890</f>
        <v>yes</v>
      </c>
      <c r="B890" t="str">
        <f>'InclExcl SE Problem'!M890</f>
        <v>yes</v>
      </c>
      <c r="L890" t="s">
        <v>20</v>
      </c>
      <c r="M890" t="s">
        <v>20</v>
      </c>
      <c r="N890" t="b">
        <f t="shared" si="1"/>
        <v>1</v>
      </c>
    </row>
    <row r="891">
      <c r="A891" t="str">
        <f>'InclExcl SE Problem'!L891</f>
        <v>yes</v>
      </c>
      <c r="B891" t="str">
        <f>'InclExcl SE Problem'!M891</f>
        <v>yes</v>
      </c>
      <c r="L891" t="s">
        <v>20</v>
      </c>
      <c r="M891" t="s">
        <v>20</v>
      </c>
      <c r="N891" t="b">
        <f t="shared" si="1"/>
        <v>1</v>
      </c>
    </row>
    <row r="892">
      <c r="A892" t="str">
        <f>'InclExcl SE Problem'!L892</f>
        <v>no</v>
      </c>
      <c r="B892" t="str">
        <f>'InclExcl SE Problem'!M892</f>
        <v>no</v>
      </c>
      <c r="L892" t="s">
        <v>18</v>
      </c>
      <c r="M892" t="s">
        <v>18</v>
      </c>
      <c r="N892" t="b">
        <f t="shared" si="1"/>
        <v>0</v>
      </c>
    </row>
    <row r="893">
      <c r="A893" t="str">
        <f>'InclExcl SE Problem'!L893</f>
        <v>no</v>
      </c>
      <c r="B893" t="str">
        <f>'InclExcl SE Problem'!M893</f>
        <v>no</v>
      </c>
      <c r="L893" t="s">
        <v>18</v>
      </c>
      <c r="M893" t="s">
        <v>18</v>
      </c>
      <c r="N893" t="b">
        <f t="shared" si="1"/>
        <v>0</v>
      </c>
    </row>
    <row r="894">
      <c r="A894" t="str">
        <f>'InclExcl SE Problem'!L894</f>
        <v>no</v>
      </c>
      <c r="B894" t="str">
        <f>'InclExcl SE Problem'!M894</f>
        <v>no</v>
      </c>
      <c r="L894" t="s">
        <v>18</v>
      </c>
      <c r="M894" t="s">
        <v>18</v>
      </c>
      <c r="N894" t="b">
        <f t="shared" si="1"/>
        <v>0</v>
      </c>
    </row>
    <row r="895">
      <c r="A895" t="str">
        <f>'InclExcl SE Problem'!L895</f>
        <v>no</v>
      </c>
      <c r="B895" t="str">
        <f>'InclExcl SE Problem'!M895</f>
        <v>no</v>
      </c>
      <c r="L895" t="s">
        <v>18</v>
      </c>
      <c r="M895" t="s">
        <v>18</v>
      </c>
      <c r="N895" t="b">
        <f t="shared" si="1"/>
        <v>0</v>
      </c>
    </row>
    <row r="896">
      <c r="A896" t="str">
        <f>'InclExcl SE Problem'!L896</f>
        <v>yes</v>
      </c>
      <c r="B896" t="str">
        <f>'InclExcl SE Problem'!M896</f>
        <v>yes</v>
      </c>
      <c r="L896" t="s">
        <v>20</v>
      </c>
      <c r="M896" t="s">
        <v>20</v>
      </c>
      <c r="N896" t="b">
        <f t="shared" si="1"/>
        <v>1</v>
      </c>
    </row>
    <row r="897">
      <c r="A897" t="str">
        <f>'InclExcl SE Problem'!L897</f>
        <v>no</v>
      </c>
      <c r="B897" t="str">
        <f>'InclExcl SE Problem'!M897</f>
        <v>no</v>
      </c>
      <c r="L897" t="s">
        <v>18</v>
      </c>
      <c r="M897" t="s">
        <v>18</v>
      </c>
      <c r="N897" t="b">
        <f t="shared" si="1"/>
        <v>0</v>
      </c>
    </row>
    <row r="898">
      <c r="A898" t="str">
        <f>'InclExcl SE Problem'!L898</f>
        <v>no</v>
      </c>
      <c r="B898" t="str">
        <f>'InclExcl SE Problem'!M898</f>
        <v>no</v>
      </c>
      <c r="L898" t="s">
        <v>18</v>
      </c>
      <c r="M898" t="s">
        <v>18</v>
      </c>
      <c r="N898" t="b">
        <f t="shared" si="1"/>
        <v>0</v>
      </c>
    </row>
    <row r="899">
      <c r="A899" t="str">
        <f>'InclExcl SE Problem'!L899</f>
        <v>no</v>
      </c>
      <c r="B899" t="str">
        <f>'InclExcl SE Problem'!M899</f>
        <v>no</v>
      </c>
      <c r="L899" t="s">
        <v>18</v>
      </c>
      <c r="M899" t="s">
        <v>18</v>
      </c>
      <c r="N899" t="b">
        <f t="shared" si="1"/>
        <v>0</v>
      </c>
    </row>
    <row r="900">
      <c r="A900" t="str">
        <f>'InclExcl SE Problem'!L900</f>
        <v>no</v>
      </c>
      <c r="B900" t="str">
        <f>'InclExcl SE Problem'!M900</f>
        <v>no</v>
      </c>
      <c r="L900" t="s">
        <v>18</v>
      </c>
      <c r="M900" t="s">
        <v>18</v>
      </c>
      <c r="N900" t="b">
        <f t="shared" si="1"/>
        <v>0</v>
      </c>
    </row>
    <row r="901">
      <c r="A901" t="str">
        <f>'InclExcl SE Problem'!L901</f>
        <v>no</v>
      </c>
      <c r="B901" t="str">
        <f>'InclExcl SE Problem'!M901</f>
        <v>no</v>
      </c>
      <c r="L901" t="s">
        <v>18</v>
      </c>
      <c r="M901" t="s">
        <v>18</v>
      </c>
      <c r="N901" t="b">
        <f t="shared" si="1"/>
        <v>0</v>
      </c>
    </row>
    <row r="902">
      <c r="A902" t="str">
        <f>'InclExcl SE Problem'!L902</f>
        <v>yes</v>
      </c>
      <c r="B902" t="str">
        <f>'InclExcl SE Problem'!M902</f>
        <v>yes</v>
      </c>
      <c r="L902" t="s">
        <v>20</v>
      </c>
      <c r="M902" t="s">
        <v>20</v>
      </c>
      <c r="N902" t="b">
        <f t="shared" si="1"/>
        <v>1</v>
      </c>
    </row>
    <row r="903">
      <c r="A903" t="str">
        <f>'InclExcl SE Problem'!L903</f>
        <v>no</v>
      </c>
      <c r="B903" t="str">
        <f>'InclExcl SE Problem'!M903</f>
        <v>no</v>
      </c>
      <c r="L903" t="s">
        <v>18</v>
      </c>
      <c r="M903" t="s">
        <v>18</v>
      </c>
      <c r="N903" t="b">
        <f t="shared" si="1"/>
        <v>0</v>
      </c>
    </row>
    <row r="904">
      <c r="A904" t="str">
        <f>'InclExcl SE Problem'!L904</f>
        <v>no</v>
      </c>
      <c r="B904" t="str">
        <f>'InclExcl SE Problem'!M904</f>
        <v>no</v>
      </c>
      <c r="L904" t="s">
        <v>18</v>
      </c>
      <c r="M904" t="s">
        <v>18</v>
      </c>
      <c r="N904" t="b">
        <f t="shared" si="1"/>
        <v>0</v>
      </c>
    </row>
    <row r="905">
      <c r="A905" t="str">
        <f>'InclExcl SE Problem'!L905</f>
        <v>no</v>
      </c>
      <c r="B905" t="str">
        <f>'InclExcl SE Problem'!M905</f>
        <v>no</v>
      </c>
      <c r="L905" t="s">
        <v>18</v>
      </c>
      <c r="M905" t="s">
        <v>18</v>
      </c>
      <c r="N905" t="b">
        <f t="shared" si="1"/>
        <v>0</v>
      </c>
    </row>
    <row r="906">
      <c r="A906" t="str">
        <f>'InclExcl SE Problem'!L906</f>
        <v>no</v>
      </c>
      <c r="B906" t="str">
        <f>'InclExcl SE Problem'!M906</f>
        <v>no</v>
      </c>
      <c r="L906" t="s">
        <v>18</v>
      </c>
      <c r="M906" t="s">
        <v>18</v>
      </c>
      <c r="N906" t="b">
        <f t="shared" si="1"/>
        <v>0</v>
      </c>
    </row>
    <row r="907">
      <c r="A907" t="str">
        <f>'InclExcl SE Problem'!L907</f>
        <v>no</v>
      </c>
      <c r="B907" t="str">
        <f>'InclExcl SE Problem'!M907</f>
        <v>no</v>
      </c>
      <c r="L907" t="s">
        <v>18</v>
      </c>
      <c r="M907" t="s">
        <v>18</v>
      </c>
      <c r="N907" t="b">
        <f t="shared" si="1"/>
        <v>0</v>
      </c>
    </row>
    <row r="908">
      <c r="A908" t="str">
        <f>'InclExcl SE Problem'!L908</f>
        <v>no</v>
      </c>
      <c r="B908" t="str">
        <f>'InclExcl SE Problem'!M908</f>
        <v>no</v>
      </c>
      <c r="L908" t="s">
        <v>18</v>
      </c>
      <c r="M908" t="s">
        <v>18</v>
      </c>
      <c r="N908" t="b">
        <f t="shared" si="1"/>
        <v>0</v>
      </c>
    </row>
    <row r="909">
      <c r="A909" t="str">
        <f>'InclExcl SE Problem'!L909</f>
        <v>no</v>
      </c>
      <c r="B909" t="str">
        <f>'InclExcl SE Problem'!M909</f>
        <v>no</v>
      </c>
      <c r="L909" t="s">
        <v>18</v>
      </c>
      <c r="M909" t="s">
        <v>18</v>
      </c>
      <c r="N909" t="b">
        <f t="shared" si="1"/>
        <v>0</v>
      </c>
    </row>
    <row r="910">
      <c r="A910" t="str">
        <f>'InclExcl SE Problem'!L910</f>
        <v>no</v>
      </c>
      <c r="B910" t="str">
        <f>'InclExcl SE Problem'!M910</f>
        <v>no</v>
      </c>
      <c r="L910" t="s">
        <v>18</v>
      </c>
      <c r="M910" t="s">
        <v>18</v>
      </c>
      <c r="N910" t="b">
        <f t="shared" si="1"/>
        <v>0</v>
      </c>
    </row>
    <row r="911">
      <c r="A911" t="str">
        <f>'InclExcl SE Problem'!L911</f>
        <v>no</v>
      </c>
      <c r="B911" t="str">
        <f>'InclExcl SE Problem'!M911</f>
        <v>no</v>
      </c>
      <c r="L911" t="s">
        <v>18</v>
      </c>
      <c r="M911" t="s">
        <v>18</v>
      </c>
      <c r="N911" t="b">
        <f t="shared" si="1"/>
        <v>0</v>
      </c>
    </row>
    <row r="912">
      <c r="A912" t="str">
        <f>'InclExcl SE Problem'!L912</f>
        <v>no</v>
      </c>
      <c r="B912" t="str">
        <f>'InclExcl SE Problem'!M912</f>
        <v>no</v>
      </c>
      <c r="L912" t="s">
        <v>18</v>
      </c>
      <c r="M912" t="s">
        <v>18</v>
      </c>
      <c r="N912" t="b">
        <f t="shared" si="1"/>
        <v>0</v>
      </c>
    </row>
    <row r="913">
      <c r="A913" t="str">
        <f>'InclExcl SE Problem'!L913</f>
        <v>yes</v>
      </c>
      <c r="B913" t="str">
        <f>'InclExcl SE Problem'!M913</f>
        <v>yes</v>
      </c>
      <c r="L913" t="s">
        <v>20</v>
      </c>
      <c r="M913" t="s">
        <v>20</v>
      </c>
      <c r="N913" t="b">
        <f t="shared" si="1"/>
        <v>1</v>
      </c>
    </row>
    <row r="914">
      <c r="A914" t="str">
        <f>'InclExcl SE Problem'!L916</f>
        <v/>
      </c>
      <c r="B914" t="str">
        <f>'InclExcl SE Problem'!M916</f>
        <v/>
      </c>
    </row>
    <row r="915">
      <c r="A915" t="str">
        <f>'InclExcl SE Problem'!L917</f>
        <v/>
      </c>
      <c r="B915" t="str">
        <f>'InclExcl SE Problem'!M917</f>
        <v/>
      </c>
    </row>
    <row r="916">
      <c r="A916" t="str">
        <f>'InclExcl SE Problem'!L918</f>
        <v/>
      </c>
      <c r="B916" t="str">
        <f>'InclExcl SE Problem'!M918</f>
        <v/>
      </c>
    </row>
    <row r="917">
      <c r="A917" t="str">
        <f>'InclExcl SE Problem'!L919</f>
        <v/>
      </c>
      <c r="B917" t="str">
        <f>'InclExcl SE Problem'!M919</f>
        <v/>
      </c>
    </row>
    <row r="918">
      <c r="A918" t="str">
        <f>'InclExcl SE Problem'!L920</f>
        <v/>
      </c>
      <c r="B918" t="str">
        <f>'InclExcl SE Problem'!M920</f>
        <v/>
      </c>
    </row>
    <row r="919">
      <c r="A919" t="str">
        <f>'InclExcl SE Problem'!L921</f>
        <v/>
      </c>
      <c r="B919" t="str">
        <f>'InclExcl SE Problem'!M921</f>
        <v/>
      </c>
    </row>
    <row r="920">
      <c r="A920" t="str">
        <f>'InclExcl SE Problem'!L922</f>
        <v/>
      </c>
      <c r="B920" t="str">
        <f>'InclExcl SE Problem'!M922</f>
        <v/>
      </c>
    </row>
    <row r="921">
      <c r="A921" t="str">
        <f>'InclExcl SE Problem'!L923</f>
        <v/>
      </c>
      <c r="B921" t="str">
        <f>'InclExcl SE Problem'!M923</f>
        <v/>
      </c>
    </row>
    <row r="922">
      <c r="A922" t="str">
        <f>'InclExcl SE Problem'!L924</f>
        <v/>
      </c>
      <c r="B922" t="str">
        <f>'InclExcl SE Problem'!M924</f>
        <v/>
      </c>
    </row>
    <row r="923">
      <c r="A923" t="str">
        <f>'InclExcl SE Problem'!L925</f>
        <v/>
      </c>
      <c r="B923" t="str">
        <f>'InclExcl SE Problem'!M925</f>
        <v/>
      </c>
    </row>
    <row r="924">
      <c r="A924" t="str">
        <f>'InclExcl SE Problem'!L926</f>
        <v/>
      </c>
      <c r="B924" t="str">
        <f>'InclExcl SE Problem'!M926</f>
        <v/>
      </c>
    </row>
    <row r="925">
      <c r="A925" t="str">
        <f>'InclExcl SE Problem'!L927</f>
        <v/>
      </c>
      <c r="B925" t="str">
        <f>'InclExcl SE Problem'!M927</f>
        <v/>
      </c>
    </row>
    <row r="926">
      <c r="A926" t="str">
        <f>'InclExcl SE Problem'!L928</f>
        <v/>
      </c>
      <c r="B926" t="str">
        <f>'InclExcl SE Problem'!M928</f>
        <v/>
      </c>
    </row>
    <row r="927">
      <c r="A927" t="str">
        <f>'InclExcl SE Problem'!L929</f>
        <v/>
      </c>
      <c r="B927" t="str">
        <f>'InclExcl SE Problem'!M929</f>
        <v/>
      </c>
    </row>
    <row r="928">
      <c r="A928" t="str">
        <f>'InclExcl SE Problem'!L930</f>
        <v/>
      </c>
      <c r="B928" t="str">
        <f>'InclExcl SE Problem'!M930</f>
        <v/>
      </c>
    </row>
    <row r="929">
      <c r="A929" t="str">
        <f>'InclExcl SE Problem'!L931</f>
        <v/>
      </c>
      <c r="B929" t="str">
        <f>'InclExcl SE Problem'!M931</f>
        <v/>
      </c>
    </row>
    <row r="930">
      <c r="A930" t="str">
        <f>'InclExcl SE Problem'!L932</f>
        <v/>
      </c>
      <c r="B930" t="str">
        <f>'InclExcl SE Problem'!M932</f>
        <v/>
      </c>
    </row>
    <row r="931">
      <c r="A931" t="str">
        <f>'InclExcl SE Problem'!L933</f>
        <v/>
      </c>
      <c r="B931" t="str">
        <f>'InclExcl SE Problem'!M933</f>
        <v/>
      </c>
    </row>
    <row r="932">
      <c r="A932" t="str">
        <f>'InclExcl SE Problem'!L934</f>
        <v/>
      </c>
      <c r="B932" t="str">
        <f>'InclExcl SE Problem'!M934</f>
        <v/>
      </c>
    </row>
    <row r="933">
      <c r="A933" t="str">
        <f>'InclExcl SE Problem'!L935</f>
        <v/>
      </c>
      <c r="B933" t="str">
        <f>'InclExcl SE Problem'!M935</f>
        <v/>
      </c>
    </row>
    <row r="934">
      <c r="A934" t="str">
        <f>'InclExcl SE Problem'!L936</f>
        <v/>
      </c>
      <c r="B934" t="str">
        <f>'InclExcl SE Problem'!M936</f>
        <v/>
      </c>
    </row>
    <row r="935">
      <c r="A935" t="str">
        <f>'InclExcl SE Problem'!L937</f>
        <v/>
      </c>
      <c r="B935" t="str">
        <f>'InclExcl SE Problem'!M937</f>
        <v/>
      </c>
    </row>
  </sheetData>
  <drawing r:id="rId1"/>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27" t="s">
        <v>225</v>
      </c>
      <c r="B1" s="27" t="s">
        <v>226</v>
      </c>
      <c r="G1" s="64" t="s">
        <v>334</v>
      </c>
      <c r="L1" s="23">
        <v>1.0</v>
      </c>
      <c r="M1" t="str">
        <f>IFERROR(__xludf.DUMMYFUNCTION("Filter('R1 InclExcl'!E:E , 'R1 InclExcl'!D:D = ""yes"" ,'R2 InclExcl'!E:E  = ""yes"" ) "),"no (no evaluation mentioned)")</f>
        <v>no (no evaluation mentioned)</v>
      </c>
      <c r="N1" t="str">
        <f>IFERROR(__xludf.DUMMYFUNCTION("Filter('R2 InclExcl'!F:F , 'R1 InclExcl'!D:D = ""yes"" ,'R2 InclExcl'!E:E  = ""yes"" ) "),"no (no evaluation mentioned)")</f>
        <v>no (no evaluation mentioned)</v>
      </c>
      <c r="O1">
        <f>IFERROR(__xludf.DUMMYFUNCTION("Filter(L1:L915 , 'R1 InclExcl'!D:D = ""yes"" ,'R2 InclExcl'!E:E  = ""yes"" ) "),34.0)</f>
        <v>34</v>
      </c>
      <c r="P1" t="str">
        <f t="shared" ref="P1:P92" si="2">IF(OR(M1 = "yes" , N1 = "yes") , "yes" , "")</f>
        <v/>
      </c>
      <c r="Q1">
        <f>IFERROR(__xludf.DUMMYFUNCTION("FILTER(O:O , P:P = ""yes"")"),39.0)</f>
        <v>39</v>
      </c>
      <c r="R1" s="23">
        <v>39.0</v>
      </c>
    </row>
    <row r="2">
      <c r="A2" t="str">
        <f t="shared" ref="A2:B2" si="1">IF(M1 = "yes" , "yes" , "no")</f>
        <v>no</v>
      </c>
      <c r="B2" t="str">
        <f t="shared" si="1"/>
        <v>no</v>
      </c>
      <c r="L2" s="23">
        <v>2.0</v>
      </c>
      <c r="M2" t="str">
        <f>IFERROR(__xludf.DUMMYFUNCTION("""COMPUTED_VALUE"""),"yes")</f>
        <v>yes</v>
      </c>
      <c r="N2" t="str">
        <f>IFERROR(__xludf.DUMMYFUNCTION("""COMPUTED_VALUE"""),"yes")</f>
        <v>yes</v>
      </c>
      <c r="O2">
        <f>IFERROR(__xludf.DUMMYFUNCTION("""COMPUTED_VALUE"""),39.0)</f>
        <v>39</v>
      </c>
      <c r="P2" t="str">
        <f t="shared" si="2"/>
        <v>yes</v>
      </c>
      <c r="Q2">
        <f>IFERROR(__xludf.DUMMYFUNCTION("""COMPUTED_VALUE"""),41.0)</f>
        <v>41</v>
      </c>
      <c r="R2">
        <v>41.0</v>
      </c>
    </row>
    <row r="3">
      <c r="A3" t="str">
        <f t="shared" ref="A3:B3" si="3">IF(M2 = "yes" , "yes" , "no")</f>
        <v>yes</v>
      </c>
      <c r="B3" t="str">
        <f t="shared" si="3"/>
        <v>yes</v>
      </c>
      <c r="L3" s="23">
        <v>3.0</v>
      </c>
      <c r="M3" t="str">
        <f>IFERROR(__xludf.DUMMYFUNCTION("""COMPUTED_VALUE"""),"yes")</f>
        <v>yes</v>
      </c>
      <c r="N3" t="str">
        <f>IFERROR(__xludf.DUMMYFUNCTION("""COMPUTED_VALUE"""),"yes")</f>
        <v>yes</v>
      </c>
      <c r="O3">
        <f>IFERROR(__xludf.DUMMYFUNCTION("""COMPUTED_VALUE"""),41.0)</f>
        <v>41</v>
      </c>
      <c r="P3" t="str">
        <f t="shared" si="2"/>
        <v>yes</v>
      </c>
      <c r="Q3">
        <f>IFERROR(__xludf.DUMMYFUNCTION("""COMPUTED_VALUE"""),57.0)</f>
        <v>57</v>
      </c>
      <c r="R3">
        <v>57.0</v>
      </c>
    </row>
    <row r="4">
      <c r="A4" t="str">
        <f t="shared" ref="A4:B4" si="4">IF(M3 = "yes" , "yes" , "no")</f>
        <v>yes</v>
      </c>
      <c r="B4" t="str">
        <f t="shared" si="4"/>
        <v>yes</v>
      </c>
      <c r="L4" s="23">
        <v>4.0</v>
      </c>
      <c r="M4" t="str">
        <f>IFERROR(__xludf.DUMMYFUNCTION("""COMPUTED_VALUE"""),"yes")</f>
        <v>yes</v>
      </c>
      <c r="N4" t="str">
        <f>IFERROR(__xludf.DUMMYFUNCTION("""COMPUTED_VALUE"""),"yes")</f>
        <v>yes</v>
      </c>
      <c r="O4">
        <f>IFERROR(__xludf.DUMMYFUNCTION("""COMPUTED_VALUE"""),57.0)</f>
        <v>57</v>
      </c>
      <c r="P4" t="str">
        <f t="shared" si="2"/>
        <v>yes</v>
      </c>
      <c r="Q4">
        <f>IFERROR(__xludf.DUMMYFUNCTION("""COMPUTED_VALUE"""),59.0)</f>
        <v>59</v>
      </c>
      <c r="R4">
        <v>59.0</v>
      </c>
    </row>
    <row r="5">
      <c r="A5" t="str">
        <f t="shared" ref="A5:B5" si="5">IF(M4 = "yes" , "yes" , "no")</f>
        <v>yes</v>
      </c>
      <c r="B5" t="str">
        <f t="shared" si="5"/>
        <v>yes</v>
      </c>
      <c r="L5" s="23">
        <v>5.0</v>
      </c>
      <c r="M5" t="str">
        <f>IFERROR(__xludf.DUMMYFUNCTION("""COMPUTED_VALUE"""),"yes")</f>
        <v>yes</v>
      </c>
      <c r="N5" t="str">
        <f>IFERROR(__xludf.DUMMYFUNCTION("""COMPUTED_VALUE"""),"yes")</f>
        <v>yes</v>
      </c>
      <c r="O5">
        <f>IFERROR(__xludf.DUMMYFUNCTION("""COMPUTED_VALUE"""),59.0)</f>
        <v>59</v>
      </c>
      <c r="P5" t="str">
        <f t="shared" si="2"/>
        <v>yes</v>
      </c>
      <c r="Q5">
        <f>IFERROR(__xludf.DUMMYFUNCTION("""COMPUTED_VALUE"""),72.0)</f>
        <v>72</v>
      </c>
      <c r="R5">
        <v>72.0</v>
      </c>
    </row>
    <row r="6">
      <c r="A6" t="str">
        <f t="shared" ref="A6:B6" si="6">IF(M5 = "yes" , "yes" , "no")</f>
        <v>yes</v>
      </c>
      <c r="B6" t="str">
        <f t="shared" si="6"/>
        <v>yes</v>
      </c>
      <c r="L6" s="23">
        <v>6.0</v>
      </c>
      <c r="M6" t="str">
        <f>IFERROR(__xludf.DUMMYFUNCTION("""COMPUTED_VALUE"""),"yes")</f>
        <v>yes</v>
      </c>
      <c r="N6" t="str">
        <f>IFERROR(__xludf.DUMMYFUNCTION("""COMPUTED_VALUE"""),"yes")</f>
        <v>yes</v>
      </c>
      <c r="O6">
        <f>IFERROR(__xludf.DUMMYFUNCTION("""COMPUTED_VALUE"""),72.0)</f>
        <v>72</v>
      </c>
      <c r="P6" t="str">
        <f t="shared" si="2"/>
        <v>yes</v>
      </c>
      <c r="Q6">
        <f>IFERROR(__xludf.DUMMYFUNCTION("""COMPUTED_VALUE"""),78.0)</f>
        <v>78</v>
      </c>
      <c r="R6">
        <v>78.0</v>
      </c>
    </row>
    <row r="7">
      <c r="A7" t="str">
        <f t="shared" ref="A7:B7" si="7">IF(M6 = "yes" , "yes" , "no")</f>
        <v>yes</v>
      </c>
      <c r="B7" t="str">
        <f t="shared" si="7"/>
        <v>yes</v>
      </c>
      <c r="G7" s="27" t="s">
        <v>225</v>
      </c>
      <c r="L7" s="23">
        <v>7.0</v>
      </c>
      <c r="M7" t="str">
        <f>IFERROR(__xludf.DUMMYFUNCTION("""COMPUTED_VALUE"""),"yes")</f>
        <v>yes</v>
      </c>
      <c r="N7" t="str">
        <f>IFERROR(__xludf.DUMMYFUNCTION("""COMPUTED_VALUE"""),"yes")</f>
        <v>yes</v>
      </c>
      <c r="O7">
        <f>IFERROR(__xludf.DUMMYFUNCTION("""COMPUTED_VALUE"""),78.0)</f>
        <v>78</v>
      </c>
      <c r="P7" t="str">
        <f t="shared" si="2"/>
        <v>yes</v>
      </c>
      <c r="Q7">
        <f>IFERROR(__xludf.DUMMYFUNCTION("""COMPUTED_VALUE"""),89.0)</f>
        <v>89</v>
      </c>
      <c r="R7">
        <v>89.0</v>
      </c>
    </row>
    <row r="8">
      <c r="A8" t="str">
        <f t="shared" ref="A8:B8" si="8">IF(M7 = "yes" , "yes" , "no")</f>
        <v>yes</v>
      </c>
      <c r="B8" t="str">
        <f t="shared" si="8"/>
        <v>yes</v>
      </c>
      <c r="E8" s="28"/>
      <c r="F8" s="41" t="s">
        <v>20</v>
      </c>
      <c r="G8" s="41" t="s">
        <v>18</v>
      </c>
      <c r="H8" s="41" t="s">
        <v>44</v>
      </c>
      <c r="I8" s="23" t="s">
        <v>281</v>
      </c>
      <c r="L8" s="23">
        <v>8.0</v>
      </c>
      <c r="M8" t="str">
        <f>IFERROR(__xludf.DUMMYFUNCTION("""COMPUTED_VALUE"""),"yes")</f>
        <v>yes</v>
      </c>
      <c r="N8" t="str">
        <f>IFERROR(__xludf.DUMMYFUNCTION("""COMPUTED_VALUE"""),"yes")</f>
        <v>yes</v>
      </c>
      <c r="O8">
        <f>IFERROR(__xludf.DUMMYFUNCTION("""COMPUTED_VALUE"""),89.0)</f>
        <v>89</v>
      </c>
      <c r="P8" t="str">
        <f t="shared" si="2"/>
        <v>yes</v>
      </c>
      <c r="Q8">
        <f>IFERROR(__xludf.DUMMYFUNCTION("""COMPUTED_VALUE"""),90.0)</f>
        <v>90</v>
      </c>
      <c r="R8">
        <v>90.0</v>
      </c>
    </row>
    <row r="9">
      <c r="A9" t="str">
        <f t="shared" ref="A9:B9" si="9">IF(M8 = "yes" , "yes" , "no")</f>
        <v>yes</v>
      </c>
      <c r="B9" t="str">
        <f t="shared" si="9"/>
        <v>yes</v>
      </c>
      <c r="E9" s="41" t="s">
        <v>20</v>
      </c>
      <c r="F9" s="28">
        <f t="shared" ref="F9:H9" si="10">COUNTIFS($A$2:$A$93 , F$8 , $B$2:$B$93 , $E9)</f>
        <v>67</v>
      </c>
      <c r="G9" s="28">
        <f t="shared" si="10"/>
        <v>4</v>
      </c>
      <c r="H9" s="28">
        <f t="shared" si="10"/>
        <v>0</v>
      </c>
      <c r="I9">
        <f t="shared" ref="I9:I11" si="13">SUM(F9:H9)</f>
        <v>71</v>
      </c>
      <c r="L9" s="23">
        <v>9.0</v>
      </c>
      <c r="M9" t="str">
        <f>IFERROR(__xludf.DUMMYFUNCTION("""COMPUTED_VALUE"""),"yes")</f>
        <v>yes</v>
      </c>
      <c r="N9" t="str">
        <f>IFERROR(__xludf.DUMMYFUNCTION("""COMPUTED_VALUE"""),"yes")</f>
        <v>yes</v>
      </c>
      <c r="O9">
        <f>IFERROR(__xludf.DUMMYFUNCTION("""COMPUTED_VALUE"""),90.0)</f>
        <v>90</v>
      </c>
      <c r="P9" t="str">
        <f t="shared" si="2"/>
        <v>yes</v>
      </c>
      <c r="Q9">
        <f>IFERROR(__xludf.DUMMYFUNCTION("""COMPUTED_VALUE"""),97.0)</f>
        <v>97</v>
      </c>
      <c r="R9">
        <v>97.0</v>
      </c>
    </row>
    <row r="10">
      <c r="A10" t="str">
        <f t="shared" ref="A10:B10" si="11">IF(M9 = "yes" , "yes" , "no")</f>
        <v>yes</v>
      </c>
      <c r="B10" t="str">
        <f t="shared" si="11"/>
        <v>yes</v>
      </c>
      <c r="D10" s="27" t="s">
        <v>226</v>
      </c>
      <c r="E10" s="41" t="s">
        <v>18</v>
      </c>
      <c r="F10" s="28">
        <f t="shared" ref="F10:H10" si="12">COUNTIFS($A$2:$A$93 , F$8 , $B$2:$B$93 , $E10)</f>
        <v>8</v>
      </c>
      <c r="G10" s="28">
        <f t="shared" si="12"/>
        <v>13</v>
      </c>
      <c r="H10" s="28">
        <f t="shared" si="12"/>
        <v>0</v>
      </c>
      <c r="I10">
        <f t="shared" si="13"/>
        <v>21</v>
      </c>
      <c r="L10" s="23">
        <v>10.0</v>
      </c>
      <c r="M10" t="str">
        <f>IFERROR(__xludf.DUMMYFUNCTION("""COMPUTED_VALUE"""),"yes")</f>
        <v>yes</v>
      </c>
      <c r="N10" t="str">
        <f>IFERROR(__xludf.DUMMYFUNCTION("""COMPUTED_VALUE"""),"yes")</f>
        <v>yes</v>
      </c>
      <c r="O10">
        <f>IFERROR(__xludf.DUMMYFUNCTION("""COMPUTED_VALUE"""),97.0)</f>
        <v>97</v>
      </c>
      <c r="P10" t="str">
        <f t="shared" si="2"/>
        <v>yes</v>
      </c>
      <c r="Q10">
        <f>IFERROR(__xludf.DUMMYFUNCTION("""COMPUTED_VALUE"""),102.0)</f>
        <v>102</v>
      </c>
      <c r="R10">
        <v>102.0</v>
      </c>
    </row>
    <row r="11">
      <c r="A11" t="str">
        <f t="shared" ref="A11:B11" si="14">IF(M10 = "yes" , "yes" , "no")</f>
        <v>yes</v>
      </c>
      <c r="B11" t="str">
        <f t="shared" si="14"/>
        <v>yes</v>
      </c>
      <c r="E11" s="41" t="s">
        <v>44</v>
      </c>
      <c r="F11" s="28">
        <f t="shared" ref="F11:H11" si="15">COUNTIFS($A$2:$A$93 , F$8 , $B$2:$B$93 , $E11)</f>
        <v>0</v>
      </c>
      <c r="G11" s="28">
        <f t="shared" si="15"/>
        <v>0</v>
      </c>
      <c r="H11" s="28">
        <f t="shared" si="15"/>
        <v>0</v>
      </c>
      <c r="I11">
        <f t="shared" si="13"/>
        <v>0</v>
      </c>
      <c r="L11" s="23">
        <v>11.0</v>
      </c>
      <c r="M11" t="str">
        <f>IFERROR(__xludf.DUMMYFUNCTION("""COMPUTED_VALUE"""),"no (no evaluation mentioned)")</f>
        <v>no (no evaluation mentioned)</v>
      </c>
      <c r="N11" t="str">
        <f>IFERROR(__xludf.DUMMYFUNCTION("""COMPUTED_VALUE"""),"no (no evaluation mentioned)")</f>
        <v>no (no evaluation mentioned)</v>
      </c>
      <c r="O11">
        <f>IFERROR(__xludf.DUMMYFUNCTION("""COMPUTED_VALUE"""),101.0)</f>
        <v>101</v>
      </c>
      <c r="P11" t="str">
        <f t="shared" si="2"/>
        <v/>
      </c>
      <c r="Q11">
        <f>IFERROR(__xludf.DUMMYFUNCTION("""COMPUTED_VALUE"""),105.0)</f>
        <v>105</v>
      </c>
      <c r="R11">
        <v>105.0</v>
      </c>
    </row>
    <row r="12">
      <c r="A12" t="str">
        <f t="shared" ref="A12:B12" si="16">IF(M11 = "yes" , "yes" , "no")</f>
        <v>no</v>
      </c>
      <c r="B12" t="str">
        <f t="shared" si="16"/>
        <v>no</v>
      </c>
      <c r="E12" s="23" t="s">
        <v>281</v>
      </c>
      <c r="F12">
        <f t="shared" ref="F12:I12" si="17">SUM(F9:F11)</f>
        <v>75</v>
      </c>
      <c r="G12">
        <f t="shared" si="17"/>
        <v>17</v>
      </c>
      <c r="H12">
        <f t="shared" si="17"/>
        <v>0</v>
      </c>
      <c r="I12">
        <f t="shared" si="17"/>
        <v>92</v>
      </c>
      <c r="L12" s="23">
        <v>12.0</v>
      </c>
      <c r="M12" t="str">
        <f>IFERROR(__xludf.DUMMYFUNCTION("""COMPUTED_VALUE"""),"yes")</f>
        <v>yes</v>
      </c>
      <c r="N12" t="str">
        <f>IFERROR(__xludf.DUMMYFUNCTION("""COMPUTED_VALUE"""),"yes")</f>
        <v>yes</v>
      </c>
      <c r="O12">
        <f>IFERROR(__xludf.DUMMYFUNCTION("""COMPUTED_VALUE"""),102.0)</f>
        <v>102</v>
      </c>
      <c r="P12" t="str">
        <f t="shared" si="2"/>
        <v>yes</v>
      </c>
      <c r="Q12">
        <f>IFERROR(__xludf.DUMMYFUNCTION("""COMPUTED_VALUE"""),129.0)</f>
        <v>129</v>
      </c>
      <c r="R12">
        <v>129.0</v>
      </c>
    </row>
    <row r="13">
      <c r="A13" t="str">
        <f t="shared" ref="A13:B13" si="18">IF(M12 = "yes" , "yes" , "no")</f>
        <v>yes</v>
      </c>
      <c r="B13" t="str">
        <f t="shared" si="18"/>
        <v>yes</v>
      </c>
      <c r="L13" s="23">
        <v>13.0</v>
      </c>
      <c r="M13" t="str">
        <f>IFERROR(__xludf.DUMMYFUNCTION("""COMPUTED_VALUE"""),"no (no evaluation mentioned)")</f>
        <v>no (no evaluation mentioned)</v>
      </c>
      <c r="N13" t="str">
        <f>IFERROR(__xludf.DUMMYFUNCTION("""COMPUTED_VALUE"""),"")</f>
        <v/>
      </c>
      <c r="O13">
        <f>IFERROR(__xludf.DUMMYFUNCTION("""COMPUTED_VALUE"""),103.0)</f>
        <v>103</v>
      </c>
      <c r="P13" t="str">
        <f t="shared" si="2"/>
        <v/>
      </c>
      <c r="Q13">
        <f>IFERROR(__xludf.DUMMYFUNCTION("""COMPUTED_VALUE"""),146.0)</f>
        <v>146</v>
      </c>
      <c r="R13">
        <v>146.0</v>
      </c>
    </row>
    <row r="14">
      <c r="A14" t="str">
        <f t="shared" ref="A14:B14" si="19">IF(M13 = "yes" , "yes" , "no")</f>
        <v>no</v>
      </c>
      <c r="B14" t="str">
        <f t="shared" si="19"/>
        <v>no</v>
      </c>
      <c r="L14" s="23">
        <v>14.0</v>
      </c>
      <c r="M14" t="str">
        <f>IFERROR(__xludf.DUMMYFUNCTION("""COMPUTED_VALUE"""),"yes")</f>
        <v>yes</v>
      </c>
      <c r="N14" t="str">
        <f>IFERROR(__xludf.DUMMYFUNCTION("""COMPUTED_VALUE"""),"no (no evaluation mentioned)")</f>
        <v>no (no evaluation mentioned)</v>
      </c>
      <c r="O14">
        <f>IFERROR(__xludf.DUMMYFUNCTION("""COMPUTED_VALUE"""),105.0)</f>
        <v>105</v>
      </c>
      <c r="P14" t="str">
        <f t="shared" si="2"/>
        <v>yes</v>
      </c>
      <c r="Q14">
        <f>IFERROR(__xludf.DUMMYFUNCTION("""COMPUTED_VALUE"""),173.0)</f>
        <v>173</v>
      </c>
      <c r="R14">
        <v>173.0</v>
      </c>
    </row>
    <row r="15">
      <c r="A15" t="str">
        <f t="shared" ref="A15:B15" si="20">IF(M14 = "yes" , "yes" , "no")</f>
        <v>yes</v>
      </c>
      <c r="B15" t="str">
        <f t="shared" si="20"/>
        <v>no</v>
      </c>
      <c r="E15" s="23" t="s">
        <v>285</v>
      </c>
      <c r="F15">
        <f>F9</f>
        <v>67</v>
      </c>
      <c r="G15">
        <f>G10</f>
        <v>13</v>
      </c>
      <c r="H15">
        <f>H11</f>
        <v>0</v>
      </c>
      <c r="I15">
        <f t="shared" ref="I15:I16" si="22">SUM(F15:H15)</f>
        <v>80</v>
      </c>
      <c r="L15" s="23">
        <v>15.0</v>
      </c>
      <c r="M15" t="str">
        <f>IFERROR(__xludf.DUMMYFUNCTION("""COMPUTED_VALUE"""),"no (no evaluation mentioned)")</f>
        <v>no (no evaluation mentioned)</v>
      </c>
      <c r="N15" t="str">
        <f>IFERROR(__xludf.DUMMYFUNCTION("""COMPUTED_VALUE"""),"yes")</f>
        <v>yes</v>
      </c>
      <c r="O15">
        <f>IFERROR(__xludf.DUMMYFUNCTION("""COMPUTED_VALUE"""),129.0)</f>
        <v>129</v>
      </c>
      <c r="P15" t="str">
        <f t="shared" si="2"/>
        <v>yes</v>
      </c>
      <c r="Q15">
        <f>IFERROR(__xludf.DUMMYFUNCTION("""COMPUTED_VALUE"""),184.0)</f>
        <v>184</v>
      </c>
      <c r="R15">
        <v>184.0</v>
      </c>
    </row>
    <row r="16">
      <c r="A16" t="str">
        <f t="shared" ref="A16:B16" si="21">IF(M15 = "yes" , "yes" , "no")</f>
        <v>no</v>
      </c>
      <c r="B16" t="str">
        <f t="shared" si="21"/>
        <v>yes</v>
      </c>
      <c r="E16" s="23" t="s">
        <v>286</v>
      </c>
      <c r="F16">
        <f>F$12 * $I9 / $I$12</f>
        <v>57.88043478</v>
      </c>
      <c r="G16">
        <f>G$12 * $I10 / $I$12</f>
        <v>3.880434783</v>
      </c>
      <c r="H16">
        <f>H$12 * $I11 / $I$12</f>
        <v>0</v>
      </c>
      <c r="I16">
        <f t="shared" si="22"/>
        <v>61.76086957</v>
      </c>
      <c r="L16" s="23">
        <v>16.0</v>
      </c>
      <c r="M16" t="str">
        <f>IFERROR(__xludf.DUMMYFUNCTION("""COMPUTED_VALUE"""),"yes")</f>
        <v>yes</v>
      </c>
      <c r="N16" t="str">
        <f>IFERROR(__xludf.DUMMYFUNCTION("""COMPUTED_VALUE"""),"no (no evaluation mentioned)")</f>
        <v>no (no evaluation mentioned)</v>
      </c>
      <c r="O16">
        <f>IFERROR(__xludf.DUMMYFUNCTION("""COMPUTED_VALUE"""),146.0)</f>
        <v>146</v>
      </c>
      <c r="P16" t="str">
        <f t="shared" si="2"/>
        <v>yes</v>
      </c>
      <c r="Q16">
        <f>IFERROR(__xludf.DUMMYFUNCTION("""COMPUTED_VALUE"""),185.0)</f>
        <v>185</v>
      </c>
      <c r="R16">
        <v>185.0</v>
      </c>
    </row>
    <row r="17">
      <c r="A17" t="str">
        <f t="shared" ref="A17:B17" si="23">IF(M16 = "yes" , "yes" , "no")</f>
        <v>yes</v>
      </c>
      <c r="B17" t="str">
        <f t="shared" si="23"/>
        <v>no</v>
      </c>
      <c r="L17" s="23">
        <v>17.0</v>
      </c>
      <c r="M17" t="str">
        <f>IFERROR(__xludf.DUMMYFUNCTION("""COMPUTED_VALUE"""),"yes")</f>
        <v>yes</v>
      </c>
      <c r="N17" t="str">
        <f>IFERROR(__xludf.DUMMYFUNCTION("""COMPUTED_VALUE"""),"yes")</f>
        <v>yes</v>
      </c>
      <c r="O17">
        <f>IFERROR(__xludf.DUMMYFUNCTION("""COMPUTED_VALUE"""),173.0)</f>
        <v>173</v>
      </c>
      <c r="P17" t="str">
        <f t="shared" si="2"/>
        <v>yes</v>
      </c>
      <c r="Q17">
        <f>IFERROR(__xludf.DUMMYFUNCTION("""COMPUTED_VALUE"""),187.0)</f>
        <v>187</v>
      </c>
      <c r="R17">
        <v>187.0</v>
      </c>
    </row>
    <row r="18">
      <c r="A18" t="str">
        <f t="shared" ref="A18:B18" si="24">IF(M17 = "yes" , "yes" , "no")</f>
        <v>yes</v>
      </c>
      <c r="B18" t="str">
        <f t="shared" si="24"/>
        <v>yes</v>
      </c>
      <c r="L18" s="23">
        <v>18.0</v>
      </c>
      <c r="M18" t="str">
        <f>IFERROR(__xludf.DUMMYFUNCTION("""COMPUTED_VALUE"""),"no (no evaluation mentioned)")</f>
        <v>no (no evaluation mentioned)</v>
      </c>
      <c r="N18" t="str">
        <f>IFERROR(__xludf.DUMMYFUNCTION("""COMPUTED_VALUE"""),"no (no evaluation mentioned)")</f>
        <v>no (no evaluation mentioned)</v>
      </c>
      <c r="O18">
        <f>IFERROR(__xludf.DUMMYFUNCTION("""COMPUTED_VALUE"""),182.0)</f>
        <v>182</v>
      </c>
      <c r="P18" t="str">
        <f t="shared" si="2"/>
        <v/>
      </c>
      <c r="Q18">
        <f>IFERROR(__xludf.DUMMYFUNCTION("""COMPUTED_VALUE"""),188.0)</f>
        <v>188</v>
      </c>
      <c r="R18">
        <v>188.0</v>
      </c>
    </row>
    <row r="19">
      <c r="A19" t="str">
        <f t="shared" ref="A19:B19" si="25">IF(M18 = "yes" , "yes" , "no")</f>
        <v>no</v>
      </c>
      <c r="B19" t="str">
        <f t="shared" si="25"/>
        <v>no</v>
      </c>
      <c r="L19" s="23">
        <v>19.0</v>
      </c>
      <c r="M19" t="str">
        <f>IFERROR(__xludf.DUMMYFUNCTION("""COMPUTED_VALUE"""),"yes")</f>
        <v>yes</v>
      </c>
      <c r="N19" t="str">
        <f>IFERROR(__xludf.DUMMYFUNCTION("""COMPUTED_VALUE"""),"yes")</f>
        <v>yes</v>
      </c>
      <c r="O19">
        <f>IFERROR(__xludf.DUMMYFUNCTION("""COMPUTED_VALUE"""),184.0)</f>
        <v>184</v>
      </c>
      <c r="P19" t="str">
        <f t="shared" si="2"/>
        <v>yes</v>
      </c>
      <c r="Q19">
        <f>IFERROR(__xludf.DUMMYFUNCTION("""COMPUTED_VALUE"""),193.0)</f>
        <v>193</v>
      </c>
      <c r="R19">
        <v>193.0</v>
      </c>
    </row>
    <row r="20">
      <c r="A20" t="str">
        <f t="shared" ref="A20:B20" si="26">IF(M19 = "yes" , "yes" , "no")</f>
        <v>yes</v>
      </c>
      <c r="B20" t="str">
        <f t="shared" si="26"/>
        <v>yes</v>
      </c>
      <c r="L20" s="23">
        <v>20.0</v>
      </c>
      <c r="M20" t="str">
        <f>IFERROR(__xludf.DUMMYFUNCTION("""COMPUTED_VALUE"""),"yes")</f>
        <v>yes</v>
      </c>
      <c r="N20" t="str">
        <f>IFERROR(__xludf.DUMMYFUNCTION("""COMPUTED_VALUE"""),"yes")</f>
        <v>yes</v>
      </c>
      <c r="O20">
        <f>IFERROR(__xludf.DUMMYFUNCTION("""COMPUTED_VALUE"""),185.0)</f>
        <v>185</v>
      </c>
      <c r="P20" t="str">
        <f t="shared" si="2"/>
        <v>yes</v>
      </c>
      <c r="Q20">
        <f>IFERROR(__xludf.DUMMYFUNCTION("""COMPUTED_VALUE"""),205.0)</f>
        <v>205</v>
      </c>
      <c r="R20">
        <v>205.0</v>
      </c>
    </row>
    <row r="21">
      <c r="A21" t="str">
        <f t="shared" ref="A21:B21" si="27">IF(M20 = "yes" , "yes" , "no")</f>
        <v>yes</v>
      </c>
      <c r="B21" t="str">
        <f t="shared" si="27"/>
        <v>yes</v>
      </c>
      <c r="L21" s="23">
        <v>21.0</v>
      </c>
      <c r="M21" t="str">
        <f>IFERROR(__xludf.DUMMYFUNCTION("""COMPUTED_VALUE"""),"yes")</f>
        <v>yes</v>
      </c>
      <c r="N21" t="str">
        <f>IFERROR(__xludf.DUMMYFUNCTION("""COMPUTED_VALUE"""),"yes")</f>
        <v>yes</v>
      </c>
      <c r="O21">
        <f>IFERROR(__xludf.DUMMYFUNCTION("""COMPUTED_VALUE"""),187.0)</f>
        <v>187</v>
      </c>
      <c r="P21" t="str">
        <f t="shared" si="2"/>
        <v>yes</v>
      </c>
      <c r="Q21">
        <f>IFERROR(__xludf.DUMMYFUNCTION("""COMPUTED_VALUE"""),208.0)</f>
        <v>208</v>
      </c>
      <c r="R21">
        <v>208.0</v>
      </c>
    </row>
    <row r="22">
      <c r="A22" t="str">
        <f t="shared" ref="A22:B22" si="28">IF(M21 = "yes" , "yes" , "no")</f>
        <v>yes</v>
      </c>
      <c r="B22" t="str">
        <f t="shared" si="28"/>
        <v>yes</v>
      </c>
      <c r="E22" s="27" t="s">
        <v>288</v>
      </c>
      <c r="F22" s="39">
        <f>(I15 - I16) / (I12 - I16)</f>
        <v>0.6031631919</v>
      </c>
      <c r="L22" s="23">
        <v>22.0</v>
      </c>
      <c r="M22" t="str">
        <f>IFERROR(__xludf.DUMMYFUNCTION("""COMPUTED_VALUE"""),"yes")</f>
        <v>yes</v>
      </c>
      <c r="N22" t="str">
        <f>IFERROR(__xludf.DUMMYFUNCTION("""COMPUTED_VALUE"""),"yes")</f>
        <v>yes</v>
      </c>
      <c r="O22">
        <f>IFERROR(__xludf.DUMMYFUNCTION("""COMPUTED_VALUE"""),188.0)</f>
        <v>188</v>
      </c>
      <c r="P22" t="str">
        <f t="shared" si="2"/>
        <v>yes</v>
      </c>
      <c r="Q22">
        <f>IFERROR(__xludf.DUMMYFUNCTION("""COMPUTED_VALUE"""),218.0)</f>
        <v>218</v>
      </c>
      <c r="R22">
        <v>218.0</v>
      </c>
    </row>
    <row r="23">
      <c r="A23" t="str">
        <f t="shared" ref="A23:B23" si="29">IF(M22 = "yes" , "yes" , "no")</f>
        <v>yes</v>
      </c>
      <c r="B23" t="str">
        <f t="shared" si="29"/>
        <v>yes</v>
      </c>
      <c r="L23" s="23">
        <v>23.0</v>
      </c>
      <c r="M23" t="str">
        <f>IFERROR(__xludf.DUMMYFUNCTION("""COMPUTED_VALUE"""),"yes")</f>
        <v>yes</v>
      </c>
      <c r="N23" t="str">
        <f>IFERROR(__xludf.DUMMYFUNCTION("""COMPUTED_VALUE"""),"yes")</f>
        <v>yes</v>
      </c>
      <c r="O23">
        <f>IFERROR(__xludf.DUMMYFUNCTION("""COMPUTED_VALUE"""),193.0)</f>
        <v>193</v>
      </c>
      <c r="P23" t="str">
        <f t="shared" si="2"/>
        <v>yes</v>
      </c>
      <c r="Q23">
        <f>IFERROR(__xludf.DUMMYFUNCTION("""COMPUTED_VALUE"""),224.0)</f>
        <v>224</v>
      </c>
      <c r="R23">
        <v>224.0</v>
      </c>
    </row>
    <row r="24">
      <c r="A24" t="str">
        <f t="shared" ref="A24:B24" si="30">IF(M23 = "yes" , "yes" , "no")</f>
        <v>yes</v>
      </c>
      <c r="B24" t="str">
        <f t="shared" si="30"/>
        <v>yes</v>
      </c>
      <c r="L24" s="23">
        <v>24.0</v>
      </c>
      <c r="M24" t="str">
        <f>IFERROR(__xludf.DUMMYFUNCTION("""COMPUTED_VALUE"""),"no (no evaluation mentioned)")</f>
        <v>no (no evaluation mentioned)</v>
      </c>
      <c r="N24" t="str">
        <f>IFERROR(__xludf.DUMMYFUNCTION("""COMPUTED_VALUE"""),"no (no evaluation mentioned)")</f>
        <v>no (no evaluation mentioned)</v>
      </c>
      <c r="O24">
        <f>IFERROR(__xludf.DUMMYFUNCTION("""COMPUTED_VALUE"""),203.0)</f>
        <v>203</v>
      </c>
      <c r="P24" t="str">
        <f t="shared" si="2"/>
        <v/>
      </c>
      <c r="Q24">
        <f>IFERROR(__xludf.DUMMYFUNCTION("""COMPUTED_VALUE"""),228.0)</f>
        <v>228</v>
      </c>
      <c r="R24">
        <v>228.0</v>
      </c>
    </row>
    <row r="25">
      <c r="A25" t="str">
        <f t="shared" ref="A25:B25" si="31">IF(M24 = "yes" , "yes" , "no")</f>
        <v>no</v>
      </c>
      <c r="B25" t="str">
        <f t="shared" si="31"/>
        <v>no</v>
      </c>
      <c r="L25" s="23">
        <v>25.0</v>
      </c>
      <c r="M25" t="str">
        <f>IFERROR(__xludf.DUMMYFUNCTION("""COMPUTED_VALUE"""),"yes")</f>
        <v>yes</v>
      </c>
      <c r="N25" t="str">
        <f>IFERROR(__xludf.DUMMYFUNCTION("""COMPUTED_VALUE"""),"no")</f>
        <v>no</v>
      </c>
      <c r="O25">
        <f>IFERROR(__xludf.DUMMYFUNCTION("""COMPUTED_VALUE"""),205.0)</f>
        <v>205</v>
      </c>
      <c r="P25" t="str">
        <f t="shared" si="2"/>
        <v>yes</v>
      </c>
      <c r="Q25">
        <f>IFERROR(__xludf.DUMMYFUNCTION("""COMPUTED_VALUE"""),243.0)</f>
        <v>243</v>
      </c>
      <c r="R25">
        <v>243.0</v>
      </c>
    </row>
    <row r="26">
      <c r="A26" t="str">
        <f t="shared" ref="A26:B26" si="32">IF(M25 = "yes" , "yes" , "no")</f>
        <v>yes</v>
      </c>
      <c r="B26" t="str">
        <f t="shared" si="32"/>
        <v>no</v>
      </c>
      <c r="L26" s="23">
        <v>26.0</v>
      </c>
      <c r="M26" t="str">
        <f>IFERROR(__xludf.DUMMYFUNCTION("""COMPUTED_VALUE"""),"yes")</f>
        <v>yes</v>
      </c>
      <c r="N26" t="str">
        <f>IFERROR(__xludf.DUMMYFUNCTION("""COMPUTED_VALUE"""),"yes")</f>
        <v>yes</v>
      </c>
      <c r="O26">
        <f>IFERROR(__xludf.DUMMYFUNCTION("""COMPUTED_VALUE"""),208.0)</f>
        <v>208</v>
      </c>
      <c r="P26" t="str">
        <f t="shared" si="2"/>
        <v>yes</v>
      </c>
      <c r="Q26">
        <f>IFERROR(__xludf.DUMMYFUNCTION("""COMPUTED_VALUE"""),247.0)</f>
        <v>247</v>
      </c>
      <c r="R26">
        <v>247.0</v>
      </c>
    </row>
    <row r="27">
      <c r="A27" t="str">
        <f t="shared" ref="A27:B27" si="33">IF(M26 = "yes" , "yes" , "no")</f>
        <v>yes</v>
      </c>
      <c r="B27" t="str">
        <f t="shared" si="33"/>
        <v>yes</v>
      </c>
      <c r="L27" s="23">
        <v>27.0</v>
      </c>
      <c r="M27" t="str">
        <f>IFERROR(__xludf.DUMMYFUNCTION("""COMPUTED_VALUE"""),"yes")</f>
        <v>yes</v>
      </c>
      <c r="N27" t="str">
        <f>IFERROR(__xludf.DUMMYFUNCTION("""COMPUTED_VALUE"""),"yes")</f>
        <v>yes</v>
      </c>
      <c r="O27">
        <f>IFERROR(__xludf.DUMMYFUNCTION("""COMPUTED_VALUE"""),218.0)</f>
        <v>218</v>
      </c>
      <c r="P27" t="str">
        <f t="shared" si="2"/>
        <v>yes</v>
      </c>
      <c r="Q27">
        <f>IFERROR(__xludf.DUMMYFUNCTION("""COMPUTED_VALUE"""),255.0)</f>
        <v>255</v>
      </c>
      <c r="R27">
        <v>255.0</v>
      </c>
    </row>
    <row r="28">
      <c r="A28" t="str">
        <f t="shared" ref="A28:B28" si="34">IF(M27 = "yes" , "yes" , "no")</f>
        <v>yes</v>
      </c>
      <c r="B28" t="str">
        <f t="shared" si="34"/>
        <v>yes</v>
      </c>
      <c r="L28" s="23">
        <v>28.0</v>
      </c>
      <c r="M28" t="str">
        <f>IFERROR(__xludf.DUMMYFUNCTION("""COMPUTED_VALUE"""),"yes")</f>
        <v>yes</v>
      </c>
      <c r="N28" t="str">
        <f>IFERROR(__xludf.DUMMYFUNCTION("""COMPUTED_VALUE"""),"yes")</f>
        <v>yes</v>
      </c>
      <c r="O28">
        <f>IFERROR(__xludf.DUMMYFUNCTION("""COMPUTED_VALUE"""),224.0)</f>
        <v>224</v>
      </c>
      <c r="P28" t="str">
        <f t="shared" si="2"/>
        <v>yes</v>
      </c>
      <c r="Q28">
        <f>IFERROR(__xludf.DUMMYFUNCTION("""COMPUTED_VALUE"""),295.0)</f>
        <v>295</v>
      </c>
      <c r="R28">
        <v>295.0</v>
      </c>
    </row>
    <row r="29">
      <c r="A29" t="str">
        <f t="shared" ref="A29:B29" si="35">IF(M28 = "yes" , "yes" , "no")</f>
        <v>yes</v>
      </c>
      <c r="B29" t="str">
        <f t="shared" si="35"/>
        <v>yes</v>
      </c>
      <c r="L29" s="23">
        <v>29.0</v>
      </c>
      <c r="M29" t="str">
        <f>IFERROR(__xludf.DUMMYFUNCTION("""COMPUTED_VALUE"""),"yes")</f>
        <v>yes</v>
      </c>
      <c r="N29" t="str">
        <f>IFERROR(__xludf.DUMMYFUNCTION("""COMPUTED_VALUE"""),"yes")</f>
        <v>yes</v>
      </c>
      <c r="O29">
        <f>IFERROR(__xludf.DUMMYFUNCTION("""COMPUTED_VALUE"""),228.0)</f>
        <v>228</v>
      </c>
      <c r="P29" t="str">
        <f t="shared" si="2"/>
        <v>yes</v>
      </c>
      <c r="Q29">
        <f>IFERROR(__xludf.DUMMYFUNCTION("""COMPUTED_VALUE"""),315.0)</f>
        <v>315</v>
      </c>
      <c r="R29">
        <v>315.0</v>
      </c>
    </row>
    <row r="30">
      <c r="A30" t="str">
        <f t="shared" ref="A30:B30" si="36">IF(M29 = "yes" , "yes" , "no")</f>
        <v>yes</v>
      </c>
      <c r="B30" t="str">
        <f t="shared" si="36"/>
        <v>yes</v>
      </c>
      <c r="L30" s="23">
        <v>30.0</v>
      </c>
      <c r="M30" t="str">
        <f>IFERROR(__xludf.DUMMYFUNCTION("""COMPUTED_VALUE"""),"yes")</f>
        <v>yes</v>
      </c>
      <c r="N30" t="str">
        <f>IFERROR(__xludf.DUMMYFUNCTION("""COMPUTED_VALUE"""),"yes")</f>
        <v>yes</v>
      </c>
      <c r="O30">
        <f>IFERROR(__xludf.DUMMYFUNCTION("""COMPUTED_VALUE"""),243.0)</f>
        <v>243</v>
      </c>
      <c r="P30" t="str">
        <f t="shared" si="2"/>
        <v>yes</v>
      </c>
      <c r="Q30">
        <f>IFERROR(__xludf.DUMMYFUNCTION("""COMPUTED_VALUE"""),320.0)</f>
        <v>320</v>
      </c>
      <c r="R30">
        <v>320.0</v>
      </c>
    </row>
    <row r="31">
      <c r="A31" t="str">
        <f t="shared" ref="A31:B31" si="37">IF(M30 = "yes" , "yes" , "no")</f>
        <v>yes</v>
      </c>
      <c r="B31" t="str">
        <f t="shared" si="37"/>
        <v>yes</v>
      </c>
      <c r="L31" s="23">
        <v>31.0</v>
      </c>
      <c r="M31" t="str">
        <f>IFERROR(__xludf.DUMMYFUNCTION("""COMPUTED_VALUE"""),"yes")</f>
        <v>yes</v>
      </c>
      <c r="N31" t="str">
        <f>IFERROR(__xludf.DUMMYFUNCTION("""COMPUTED_VALUE"""),"yes")</f>
        <v>yes</v>
      </c>
      <c r="O31">
        <f>IFERROR(__xludf.DUMMYFUNCTION("""COMPUTED_VALUE"""),247.0)</f>
        <v>247</v>
      </c>
      <c r="P31" t="str">
        <f t="shared" si="2"/>
        <v>yes</v>
      </c>
      <c r="Q31">
        <f>IFERROR(__xludf.DUMMYFUNCTION("""COMPUTED_VALUE"""),322.0)</f>
        <v>322</v>
      </c>
      <c r="R31">
        <v>322.0</v>
      </c>
    </row>
    <row r="32">
      <c r="A32" t="str">
        <f t="shared" ref="A32:B32" si="38">IF(M31 = "yes" , "yes" , "no")</f>
        <v>yes</v>
      </c>
      <c r="B32" t="str">
        <f t="shared" si="38"/>
        <v>yes</v>
      </c>
      <c r="L32" s="23">
        <v>32.0</v>
      </c>
      <c r="M32" t="str">
        <f>IFERROR(__xludf.DUMMYFUNCTION("""COMPUTED_VALUE"""),"yes")</f>
        <v>yes</v>
      </c>
      <c r="N32" t="str">
        <f>IFERROR(__xludf.DUMMYFUNCTION("""COMPUTED_VALUE"""),"yes")</f>
        <v>yes</v>
      </c>
      <c r="O32">
        <f>IFERROR(__xludf.DUMMYFUNCTION("""COMPUTED_VALUE"""),255.0)</f>
        <v>255</v>
      </c>
      <c r="P32" t="str">
        <f t="shared" si="2"/>
        <v>yes</v>
      </c>
      <c r="Q32">
        <f>IFERROR(__xludf.DUMMYFUNCTION("""COMPUTED_VALUE"""),335.0)</f>
        <v>335</v>
      </c>
      <c r="R32">
        <v>335.0</v>
      </c>
    </row>
    <row r="33">
      <c r="A33" t="str">
        <f t="shared" ref="A33:B33" si="39">IF(M32 = "yes" , "yes" , "no")</f>
        <v>yes</v>
      </c>
      <c r="B33" t="str">
        <f t="shared" si="39"/>
        <v>yes</v>
      </c>
      <c r="L33" s="23">
        <v>33.0</v>
      </c>
      <c r="M33" t="str">
        <f>IFERROR(__xludf.DUMMYFUNCTION("""COMPUTED_VALUE"""),"yes")</f>
        <v>yes</v>
      </c>
      <c r="N33" t="str">
        <f>IFERROR(__xludf.DUMMYFUNCTION("""COMPUTED_VALUE"""),"yes")</f>
        <v>yes</v>
      </c>
      <c r="O33">
        <f>IFERROR(__xludf.DUMMYFUNCTION("""COMPUTED_VALUE"""),295.0)</f>
        <v>295</v>
      </c>
      <c r="P33" t="str">
        <f t="shared" si="2"/>
        <v>yes</v>
      </c>
      <c r="Q33">
        <f>IFERROR(__xludf.DUMMYFUNCTION("""COMPUTED_VALUE"""),336.0)</f>
        <v>336</v>
      </c>
      <c r="R33">
        <v>336.0</v>
      </c>
    </row>
    <row r="34">
      <c r="A34" t="str">
        <f t="shared" ref="A34:B34" si="40">IF(M33 = "yes" , "yes" , "no")</f>
        <v>yes</v>
      </c>
      <c r="B34" t="str">
        <f t="shared" si="40"/>
        <v>yes</v>
      </c>
      <c r="L34" s="23">
        <v>34.0</v>
      </c>
      <c r="M34" t="str">
        <f>IFERROR(__xludf.DUMMYFUNCTION("""COMPUTED_VALUE"""),"yes")</f>
        <v>yes</v>
      </c>
      <c r="N34" t="str">
        <f>IFERROR(__xludf.DUMMYFUNCTION("""COMPUTED_VALUE"""),"yes")</f>
        <v>yes</v>
      </c>
      <c r="O34">
        <f>IFERROR(__xludf.DUMMYFUNCTION("""COMPUTED_VALUE"""),315.0)</f>
        <v>315</v>
      </c>
      <c r="P34" t="str">
        <f t="shared" si="2"/>
        <v>yes</v>
      </c>
      <c r="Q34">
        <f>IFERROR(__xludf.DUMMYFUNCTION("""COMPUTED_VALUE"""),346.0)</f>
        <v>346</v>
      </c>
      <c r="R34">
        <v>346.0</v>
      </c>
    </row>
    <row r="35">
      <c r="A35" t="str">
        <f t="shared" ref="A35:B35" si="41">IF(M34 = "yes" , "yes" , "no")</f>
        <v>yes</v>
      </c>
      <c r="B35" t="str">
        <f t="shared" si="41"/>
        <v>yes</v>
      </c>
      <c r="L35" s="23">
        <v>35.0</v>
      </c>
      <c r="M35" t="str">
        <f>IFERROR(__xludf.DUMMYFUNCTION("""COMPUTED_VALUE"""),"yes")</f>
        <v>yes</v>
      </c>
      <c r="N35" t="str">
        <f>IFERROR(__xludf.DUMMYFUNCTION("""COMPUTED_VALUE"""),"yes")</f>
        <v>yes</v>
      </c>
      <c r="O35">
        <f>IFERROR(__xludf.DUMMYFUNCTION("""COMPUTED_VALUE"""),320.0)</f>
        <v>320</v>
      </c>
      <c r="P35" t="str">
        <f t="shared" si="2"/>
        <v>yes</v>
      </c>
      <c r="Q35">
        <f>IFERROR(__xludf.DUMMYFUNCTION("""COMPUTED_VALUE"""),350.0)</f>
        <v>350</v>
      </c>
      <c r="R35">
        <v>350.0</v>
      </c>
    </row>
    <row r="36">
      <c r="A36" t="str">
        <f t="shared" ref="A36:B36" si="42">IF(M35 = "yes" , "yes" , "no")</f>
        <v>yes</v>
      </c>
      <c r="B36" t="str">
        <f t="shared" si="42"/>
        <v>yes</v>
      </c>
      <c r="L36" s="23">
        <v>36.0</v>
      </c>
      <c r="M36" t="str">
        <f>IFERROR(__xludf.DUMMYFUNCTION("""COMPUTED_VALUE"""),"yes")</f>
        <v>yes</v>
      </c>
      <c r="N36" t="str">
        <f>IFERROR(__xludf.DUMMYFUNCTION("""COMPUTED_VALUE"""),"yes")</f>
        <v>yes</v>
      </c>
      <c r="O36">
        <f>IFERROR(__xludf.DUMMYFUNCTION("""COMPUTED_VALUE"""),322.0)</f>
        <v>322</v>
      </c>
      <c r="P36" t="str">
        <f t="shared" si="2"/>
        <v>yes</v>
      </c>
      <c r="Q36">
        <f>IFERROR(__xludf.DUMMYFUNCTION("""COMPUTED_VALUE"""),376.0)</f>
        <v>376</v>
      </c>
      <c r="R36">
        <v>376.0</v>
      </c>
    </row>
    <row r="37">
      <c r="A37" t="str">
        <f t="shared" ref="A37:B37" si="43">IF(M36 = "yes" , "yes" , "no")</f>
        <v>yes</v>
      </c>
      <c r="B37" t="str">
        <f t="shared" si="43"/>
        <v>yes</v>
      </c>
      <c r="L37" s="23">
        <v>37.0</v>
      </c>
      <c r="M37" t="str">
        <f>IFERROR(__xludf.DUMMYFUNCTION("""COMPUTED_VALUE"""),"yes")</f>
        <v>yes</v>
      </c>
      <c r="N37" t="str">
        <f>IFERROR(__xludf.DUMMYFUNCTION("""COMPUTED_VALUE"""),"yes")</f>
        <v>yes</v>
      </c>
      <c r="O37">
        <f>IFERROR(__xludf.DUMMYFUNCTION("""COMPUTED_VALUE"""),335.0)</f>
        <v>335</v>
      </c>
      <c r="P37" t="str">
        <f t="shared" si="2"/>
        <v>yes</v>
      </c>
      <c r="Q37">
        <f>IFERROR(__xludf.DUMMYFUNCTION("""COMPUTED_VALUE"""),378.0)</f>
        <v>378</v>
      </c>
      <c r="R37">
        <v>378.0</v>
      </c>
    </row>
    <row r="38">
      <c r="A38" t="str">
        <f t="shared" ref="A38:B38" si="44">IF(M37 = "yes" , "yes" , "no")</f>
        <v>yes</v>
      </c>
      <c r="B38" t="str">
        <f t="shared" si="44"/>
        <v>yes</v>
      </c>
      <c r="L38" s="23">
        <v>38.0</v>
      </c>
      <c r="M38" t="str">
        <f>IFERROR(__xludf.DUMMYFUNCTION("""COMPUTED_VALUE"""),"yes")</f>
        <v>yes</v>
      </c>
      <c r="N38" t="str">
        <f>IFERROR(__xludf.DUMMYFUNCTION("""COMPUTED_VALUE"""),"yes")</f>
        <v>yes</v>
      </c>
      <c r="O38">
        <f>IFERROR(__xludf.DUMMYFUNCTION("""COMPUTED_VALUE"""),336.0)</f>
        <v>336</v>
      </c>
      <c r="P38" t="str">
        <f t="shared" si="2"/>
        <v>yes</v>
      </c>
      <c r="Q38">
        <f>IFERROR(__xludf.DUMMYFUNCTION("""COMPUTED_VALUE"""),383.0)</f>
        <v>383</v>
      </c>
      <c r="R38">
        <v>383.0</v>
      </c>
    </row>
    <row r="39">
      <c r="A39" t="str">
        <f t="shared" ref="A39:B39" si="45">IF(M38 = "yes" , "yes" , "no")</f>
        <v>yes</v>
      </c>
      <c r="B39" t="str">
        <f t="shared" si="45"/>
        <v>yes</v>
      </c>
      <c r="L39" s="23">
        <v>39.0</v>
      </c>
      <c r="M39" t="str">
        <f>IFERROR(__xludf.DUMMYFUNCTION("""COMPUTED_VALUE"""),"yes")</f>
        <v>yes</v>
      </c>
      <c r="N39" t="str">
        <f>IFERROR(__xludf.DUMMYFUNCTION("""COMPUTED_VALUE"""),"yes")</f>
        <v>yes</v>
      </c>
      <c r="O39">
        <f>IFERROR(__xludf.DUMMYFUNCTION("""COMPUTED_VALUE"""),346.0)</f>
        <v>346</v>
      </c>
      <c r="P39" t="str">
        <f t="shared" si="2"/>
        <v>yes</v>
      </c>
      <c r="Q39">
        <f>IFERROR(__xludf.DUMMYFUNCTION("""COMPUTED_VALUE"""),386.0)</f>
        <v>386</v>
      </c>
      <c r="R39">
        <v>386.0</v>
      </c>
    </row>
    <row r="40">
      <c r="A40" t="str">
        <f t="shared" ref="A40:B40" si="46">IF(M39 = "yes" , "yes" , "no")</f>
        <v>yes</v>
      </c>
      <c r="B40" t="str">
        <f t="shared" si="46"/>
        <v>yes</v>
      </c>
      <c r="L40" s="23">
        <v>40.0</v>
      </c>
      <c r="M40" t="str">
        <f>IFERROR(__xludf.DUMMYFUNCTION("""COMPUTED_VALUE"""),"yes")</f>
        <v>yes</v>
      </c>
      <c r="N40" t="str">
        <f>IFERROR(__xludf.DUMMYFUNCTION("""COMPUTED_VALUE"""),"yes")</f>
        <v>yes</v>
      </c>
      <c r="O40">
        <f>IFERROR(__xludf.DUMMYFUNCTION("""COMPUTED_VALUE"""),350.0)</f>
        <v>350</v>
      </c>
      <c r="P40" t="str">
        <f t="shared" si="2"/>
        <v>yes</v>
      </c>
      <c r="Q40">
        <f>IFERROR(__xludf.DUMMYFUNCTION("""COMPUTED_VALUE"""),396.0)</f>
        <v>396</v>
      </c>
      <c r="R40">
        <v>396.0</v>
      </c>
    </row>
    <row r="41">
      <c r="A41" t="str">
        <f t="shared" ref="A41:B41" si="47">IF(M40 = "yes" , "yes" , "no")</f>
        <v>yes</v>
      </c>
      <c r="B41" t="str">
        <f t="shared" si="47"/>
        <v>yes</v>
      </c>
      <c r="L41" s="23">
        <v>41.0</v>
      </c>
      <c r="M41" t="str">
        <f>IFERROR(__xludf.DUMMYFUNCTION("""COMPUTED_VALUE"""),"yes")</f>
        <v>yes</v>
      </c>
      <c r="N41" t="str">
        <f>IFERROR(__xludf.DUMMYFUNCTION("""COMPUTED_VALUE"""),"yes")</f>
        <v>yes</v>
      </c>
      <c r="O41">
        <f>IFERROR(__xludf.DUMMYFUNCTION("""COMPUTED_VALUE"""),376.0)</f>
        <v>376</v>
      </c>
      <c r="P41" t="str">
        <f t="shared" si="2"/>
        <v>yes</v>
      </c>
      <c r="Q41">
        <f>IFERROR(__xludf.DUMMYFUNCTION("""COMPUTED_VALUE"""),409.0)</f>
        <v>409</v>
      </c>
      <c r="R41">
        <v>409.0</v>
      </c>
    </row>
    <row r="42">
      <c r="A42" t="str">
        <f t="shared" ref="A42:B42" si="48">IF(M41 = "yes" , "yes" , "no")</f>
        <v>yes</v>
      </c>
      <c r="B42" t="str">
        <f t="shared" si="48"/>
        <v>yes</v>
      </c>
      <c r="L42" s="23">
        <v>42.0</v>
      </c>
      <c r="M42" t="str">
        <f>IFERROR(__xludf.DUMMYFUNCTION("""COMPUTED_VALUE"""),"yes")</f>
        <v>yes</v>
      </c>
      <c r="N42" t="str">
        <f>IFERROR(__xludf.DUMMYFUNCTION("""COMPUTED_VALUE"""),"yes")</f>
        <v>yes</v>
      </c>
      <c r="O42">
        <f>IFERROR(__xludf.DUMMYFUNCTION("""COMPUTED_VALUE"""),378.0)</f>
        <v>378</v>
      </c>
      <c r="P42" t="str">
        <f t="shared" si="2"/>
        <v>yes</v>
      </c>
      <c r="Q42">
        <f>IFERROR(__xludf.DUMMYFUNCTION("""COMPUTED_VALUE"""),438.0)</f>
        <v>438</v>
      </c>
      <c r="R42">
        <v>438.0</v>
      </c>
    </row>
    <row r="43">
      <c r="A43" t="str">
        <f t="shared" ref="A43:B43" si="49">IF(M42 = "yes" , "yes" , "no")</f>
        <v>yes</v>
      </c>
      <c r="B43" t="str">
        <f t="shared" si="49"/>
        <v>yes</v>
      </c>
      <c r="L43" s="23">
        <v>43.0</v>
      </c>
      <c r="M43" t="str">
        <f>IFERROR(__xludf.DUMMYFUNCTION("""COMPUTED_VALUE"""),"yes")</f>
        <v>yes</v>
      </c>
      <c r="N43" t="str">
        <f>IFERROR(__xludf.DUMMYFUNCTION("""COMPUTED_VALUE"""),"yes")</f>
        <v>yes</v>
      </c>
      <c r="O43">
        <f>IFERROR(__xludf.DUMMYFUNCTION("""COMPUTED_VALUE"""),383.0)</f>
        <v>383</v>
      </c>
      <c r="P43" t="str">
        <f t="shared" si="2"/>
        <v>yes</v>
      </c>
      <c r="Q43">
        <f>IFERROR(__xludf.DUMMYFUNCTION("""COMPUTED_VALUE"""),445.0)</f>
        <v>445</v>
      </c>
      <c r="R43">
        <v>445.0</v>
      </c>
    </row>
    <row r="44">
      <c r="A44" t="str">
        <f t="shared" ref="A44:B44" si="50">IF(M43 = "yes" , "yes" , "no")</f>
        <v>yes</v>
      </c>
      <c r="B44" t="str">
        <f t="shared" si="50"/>
        <v>yes</v>
      </c>
      <c r="L44" s="23">
        <v>44.0</v>
      </c>
      <c r="M44" t="str">
        <f>IFERROR(__xludf.DUMMYFUNCTION("""COMPUTED_VALUE"""),"yes")</f>
        <v>yes</v>
      </c>
      <c r="N44" t="str">
        <f>IFERROR(__xludf.DUMMYFUNCTION("""COMPUTED_VALUE"""),"yes")</f>
        <v>yes</v>
      </c>
      <c r="O44">
        <f>IFERROR(__xludf.DUMMYFUNCTION("""COMPUTED_VALUE"""),386.0)</f>
        <v>386</v>
      </c>
      <c r="P44" t="str">
        <f t="shared" si="2"/>
        <v>yes</v>
      </c>
      <c r="Q44">
        <f>IFERROR(__xludf.DUMMYFUNCTION("""COMPUTED_VALUE"""),451.0)</f>
        <v>451</v>
      </c>
      <c r="R44">
        <v>451.0</v>
      </c>
    </row>
    <row r="45">
      <c r="A45" t="str">
        <f t="shared" ref="A45:B45" si="51">IF(M44 = "yes" , "yes" , "no")</f>
        <v>yes</v>
      </c>
      <c r="B45" t="str">
        <f t="shared" si="51"/>
        <v>yes</v>
      </c>
      <c r="L45" s="23">
        <v>45.0</v>
      </c>
      <c r="M45" t="str">
        <f>IFERROR(__xludf.DUMMYFUNCTION("""COMPUTED_VALUE"""),"yes")</f>
        <v>yes</v>
      </c>
      <c r="N45" t="str">
        <f>IFERROR(__xludf.DUMMYFUNCTION("""COMPUTED_VALUE"""),"yes")</f>
        <v>yes</v>
      </c>
      <c r="O45">
        <f>IFERROR(__xludf.DUMMYFUNCTION("""COMPUTED_VALUE"""),396.0)</f>
        <v>396</v>
      </c>
      <c r="P45" t="str">
        <f t="shared" si="2"/>
        <v>yes</v>
      </c>
      <c r="Q45">
        <f>IFERROR(__xludf.DUMMYFUNCTION("""COMPUTED_VALUE"""),459.0)</f>
        <v>459</v>
      </c>
      <c r="R45">
        <v>459.0</v>
      </c>
    </row>
    <row r="46">
      <c r="A46" t="str">
        <f t="shared" ref="A46:B46" si="52">IF(M45 = "yes" , "yes" , "no")</f>
        <v>yes</v>
      </c>
      <c r="B46" t="str">
        <f t="shared" si="52"/>
        <v>yes</v>
      </c>
      <c r="L46" s="23">
        <v>46.0</v>
      </c>
      <c r="M46" t="str">
        <f>IFERROR(__xludf.DUMMYFUNCTION("""COMPUTED_VALUE"""),"yes")</f>
        <v>yes</v>
      </c>
      <c r="N46" t="str">
        <f>IFERROR(__xludf.DUMMYFUNCTION("""COMPUTED_VALUE"""),"yes")</f>
        <v>yes</v>
      </c>
      <c r="O46">
        <f>IFERROR(__xludf.DUMMYFUNCTION("""COMPUTED_VALUE"""),409.0)</f>
        <v>409</v>
      </c>
      <c r="P46" t="str">
        <f t="shared" si="2"/>
        <v>yes</v>
      </c>
      <c r="Q46">
        <f>IFERROR(__xludf.DUMMYFUNCTION("""COMPUTED_VALUE"""),483.0)</f>
        <v>483</v>
      </c>
      <c r="R46">
        <v>483.0</v>
      </c>
    </row>
    <row r="47">
      <c r="A47" t="str">
        <f t="shared" ref="A47:B47" si="53">IF(M46 = "yes" , "yes" , "no")</f>
        <v>yes</v>
      </c>
      <c r="B47" t="str">
        <f t="shared" si="53"/>
        <v>yes</v>
      </c>
      <c r="L47" s="23">
        <v>47.0</v>
      </c>
      <c r="M47" t="str">
        <f>IFERROR(__xludf.DUMMYFUNCTION("""COMPUTED_VALUE"""),"yes")</f>
        <v>yes</v>
      </c>
      <c r="N47" t="str">
        <f>IFERROR(__xludf.DUMMYFUNCTION("""COMPUTED_VALUE"""),"yes")</f>
        <v>yes</v>
      </c>
      <c r="O47">
        <f>IFERROR(__xludf.DUMMYFUNCTION("""COMPUTED_VALUE"""),438.0)</f>
        <v>438</v>
      </c>
      <c r="P47" t="str">
        <f t="shared" si="2"/>
        <v>yes</v>
      </c>
      <c r="Q47">
        <f>IFERROR(__xludf.DUMMYFUNCTION("""COMPUTED_VALUE"""),484.0)</f>
        <v>484</v>
      </c>
      <c r="R47">
        <v>484.0</v>
      </c>
    </row>
    <row r="48">
      <c r="A48" t="str">
        <f t="shared" ref="A48:B48" si="54">IF(M47 = "yes" , "yes" , "no")</f>
        <v>yes</v>
      </c>
      <c r="B48" t="str">
        <f t="shared" si="54"/>
        <v>yes</v>
      </c>
      <c r="L48" s="23">
        <v>48.0</v>
      </c>
      <c r="M48" t="str">
        <f>IFERROR(__xludf.DUMMYFUNCTION("""COMPUTED_VALUE"""),"yes")</f>
        <v>yes</v>
      </c>
      <c r="N48" t="str">
        <f>IFERROR(__xludf.DUMMYFUNCTION("""COMPUTED_VALUE"""),"yes")</f>
        <v>yes</v>
      </c>
      <c r="O48">
        <f>IFERROR(__xludf.DUMMYFUNCTION("""COMPUTED_VALUE"""),445.0)</f>
        <v>445</v>
      </c>
      <c r="P48" t="str">
        <f t="shared" si="2"/>
        <v>yes</v>
      </c>
      <c r="Q48">
        <f>IFERROR(__xludf.DUMMYFUNCTION("""COMPUTED_VALUE"""),485.0)</f>
        <v>485</v>
      </c>
      <c r="R48">
        <v>485.0</v>
      </c>
    </row>
    <row r="49">
      <c r="A49" t="str">
        <f t="shared" ref="A49:B49" si="55">IF(M48 = "yes" , "yes" , "no")</f>
        <v>yes</v>
      </c>
      <c r="B49" t="str">
        <f t="shared" si="55"/>
        <v>yes</v>
      </c>
      <c r="L49" s="23">
        <v>49.0</v>
      </c>
      <c r="M49" t="str">
        <f>IFERROR(__xludf.DUMMYFUNCTION("""COMPUTED_VALUE"""),"yes")</f>
        <v>yes</v>
      </c>
      <c r="N49" t="str">
        <f>IFERROR(__xludf.DUMMYFUNCTION("""COMPUTED_VALUE"""),"yes")</f>
        <v>yes</v>
      </c>
      <c r="O49">
        <f>IFERROR(__xludf.DUMMYFUNCTION("""COMPUTED_VALUE"""),451.0)</f>
        <v>451</v>
      </c>
      <c r="P49" t="str">
        <f t="shared" si="2"/>
        <v>yes</v>
      </c>
      <c r="Q49">
        <f>IFERROR(__xludf.DUMMYFUNCTION("""COMPUTED_VALUE"""),492.0)</f>
        <v>492</v>
      </c>
      <c r="R49">
        <v>492.0</v>
      </c>
    </row>
    <row r="50">
      <c r="A50" t="str">
        <f t="shared" ref="A50:B50" si="56">IF(M49 = "yes" , "yes" , "no")</f>
        <v>yes</v>
      </c>
      <c r="B50" t="str">
        <f t="shared" si="56"/>
        <v>yes</v>
      </c>
      <c r="L50" s="23">
        <v>50.0</v>
      </c>
      <c r="M50" t="str">
        <f>IFERROR(__xludf.DUMMYFUNCTION("""COMPUTED_VALUE"""),"yes")</f>
        <v>yes</v>
      </c>
      <c r="N50" t="str">
        <f>IFERROR(__xludf.DUMMYFUNCTION("""COMPUTED_VALUE"""),"yes")</f>
        <v>yes</v>
      </c>
      <c r="O50">
        <f>IFERROR(__xludf.DUMMYFUNCTION("""COMPUTED_VALUE"""),459.0)</f>
        <v>459</v>
      </c>
      <c r="P50" t="str">
        <f t="shared" si="2"/>
        <v>yes</v>
      </c>
      <c r="Q50">
        <f>IFERROR(__xludf.DUMMYFUNCTION("""COMPUTED_VALUE"""),541.0)</f>
        <v>541</v>
      </c>
      <c r="R50">
        <v>541.0</v>
      </c>
    </row>
    <row r="51">
      <c r="A51" t="str">
        <f t="shared" ref="A51:B51" si="57">IF(M50 = "yes" , "yes" , "no")</f>
        <v>yes</v>
      </c>
      <c r="B51" t="str">
        <f t="shared" si="57"/>
        <v>yes</v>
      </c>
      <c r="L51" s="23">
        <v>51.0</v>
      </c>
      <c r="M51" t="str">
        <f>IFERROR(__xludf.DUMMYFUNCTION("""COMPUTED_VALUE"""),"yes")</f>
        <v>yes</v>
      </c>
      <c r="N51" t="str">
        <f>IFERROR(__xludf.DUMMYFUNCTION("""COMPUTED_VALUE"""),"yes")</f>
        <v>yes</v>
      </c>
      <c r="O51">
        <f>IFERROR(__xludf.DUMMYFUNCTION("""COMPUTED_VALUE"""),483.0)</f>
        <v>483</v>
      </c>
      <c r="P51" t="str">
        <f t="shared" si="2"/>
        <v>yes</v>
      </c>
      <c r="Q51">
        <f>IFERROR(__xludf.DUMMYFUNCTION("""COMPUTED_VALUE"""),543.0)</f>
        <v>543</v>
      </c>
      <c r="R51">
        <v>543.0</v>
      </c>
    </row>
    <row r="52">
      <c r="A52" t="str">
        <f t="shared" ref="A52:B52" si="58">IF(M51 = "yes" , "yes" , "no")</f>
        <v>yes</v>
      </c>
      <c r="B52" t="str">
        <f t="shared" si="58"/>
        <v>yes</v>
      </c>
      <c r="L52" s="23">
        <v>52.0</v>
      </c>
      <c r="M52" t="str">
        <f>IFERROR(__xludf.DUMMYFUNCTION("""COMPUTED_VALUE"""),"yes")</f>
        <v>yes</v>
      </c>
      <c r="N52" t="str">
        <f>IFERROR(__xludf.DUMMYFUNCTION("""COMPUTED_VALUE"""),"yes")</f>
        <v>yes</v>
      </c>
      <c r="O52">
        <f>IFERROR(__xludf.DUMMYFUNCTION("""COMPUTED_VALUE"""),484.0)</f>
        <v>484</v>
      </c>
      <c r="P52" t="str">
        <f t="shared" si="2"/>
        <v>yes</v>
      </c>
      <c r="Q52">
        <f>IFERROR(__xludf.DUMMYFUNCTION("""COMPUTED_VALUE"""),548.0)</f>
        <v>548</v>
      </c>
      <c r="R52">
        <v>548.0</v>
      </c>
    </row>
    <row r="53">
      <c r="A53" t="str">
        <f t="shared" ref="A53:B53" si="59">IF(M52 = "yes" , "yes" , "no")</f>
        <v>yes</v>
      </c>
      <c r="B53" t="str">
        <f t="shared" si="59"/>
        <v>yes</v>
      </c>
      <c r="L53" s="23">
        <v>53.0</v>
      </c>
      <c r="M53" t="str">
        <f>IFERROR(__xludf.DUMMYFUNCTION("""COMPUTED_VALUE"""),"yes")</f>
        <v>yes</v>
      </c>
      <c r="N53" t="str">
        <f>IFERROR(__xludf.DUMMYFUNCTION("""COMPUTED_VALUE"""),"yes")</f>
        <v>yes</v>
      </c>
      <c r="O53">
        <f>IFERROR(__xludf.DUMMYFUNCTION("""COMPUTED_VALUE"""),485.0)</f>
        <v>485</v>
      </c>
      <c r="P53" t="str">
        <f t="shared" si="2"/>
        <v>yes</v>
      </c>
      <c r="Q53">
        <f>IFERROR(__xludf.DUMMYFUNCTION("""COMPUTED_VALUE"""),592.0)</f>
        <v>592</v>
      </c>
      <c r="R53">
        <v>592.0</v>
      </c>
    </row>
    <row r="54">
      <c r="A54" t="str">
        <f t="shared" ref="A54:B54" si="60">IF(M53 = "yes" , "yes" , "no")</f>
        <v>yes</v>
      </c>
      <c r="B54" t="str">
        <f t="shared" si="60"/>
        <v>yes</v>
      </c>
      <c r="L54" s="23">
        <v>54.0</v>
      </c>
      <c r="M54" t="str">
        <f>IFERROR(__xludf.DUMMYFUNCTION("""COMPUTED_VALUE"""),"no (no evaluation mentioned)")</f>
        <v>no (no evaluation mentioned)</v>
      </c>
      <c r="N54" t="str">
        <f>IFERROR(__xludf.DUMMYFUNCTION("""COMPUTED_VALUE"""),"yes")</f>
        <v>yes</v>
      </c>
      <c r="O54">
        <f>IFERROR(__xludf.DUMMYFUNCTION("""COMPUTED_VALUE"""),492.0)</f>
        <v>492</v>
      </c>
      <c r="P54" t="str">
        <f t="shared" si="2"/>
        <v>yes</v>
      </c>
      <c r="Q54">
        <f>IFERROR(__xludf.DUMMYFUNCTION("""COMPUTED_VALUE"""),594.0)</f>
        <v>594</v>
      </c>
      <c r="R54">
        <v>594.0</v>
      </c>
    </row>
    <row r="55">
      <c r="A55" t="str">
        <f t="shared" ref="A55:B55" si="61">IF(M54 = "yes" , "yes" , "no")</f>
        <v>no</v>
      </c>
      <c r="B55" t="str">
        <f t="shared" si="61"/>
        <v>yes</v>
      </c>
      <c r="L55" s="23">
        <v>55.0</v>
      </c>
      <c r="M55" t="str">
        <f>IFERROR(__xludf.DUMMYFUNCTION("""COMPUTED_VALUE"""),"no (no evaluation mentioned)")</f>
        <v>no (no evaluation mentioned)</v>
      </c>
      <c r="N55" t="str">
        <f>IFERROR(__xludf.DUMMYFUNCTION("""COMPUTED_VALUE"""),"no (no evaluation mentioned)")</f>
        <v>no (no evaluation mentioned)</v>
      </c>
      <c r="O55">
        <f>IFERROR(__xludf.DUMMYFUNCTION("""COMPUTED_VALUE"""),516.0)</f>
        <v>516</v>
      </c>
      <c r="P55" t="str">
        <f t="shared" si="2"/>
        <v/>
      </c>
      <c r="Q55">
        <f>IFERROR(__xludf.DUMMYFUNCTION("""COMPUTED_VALUE"""),598.0)</f>
        <v>598</v>
      </c>
      <c r="R55">
        <v>598.0</v>
      </c>
    </row>
    <row r="56">
      <c r="A56" t="str">
        <f t="shared" ref="A56:B56" si="62">IF(M55 = "yes" , "yes" , "no")</f>
        <v>no</v>
      </c>
      <c r="B56" t="str">
        <f t="shared" si="62"/>
        <v>no</v>
      </c>
      <c r="L56" s="23">
        <v>56.0</v>
      </c>
      <c r="M56" t="str">
        <f>IFERROR(__xludf.DUMMYFUNCTION("""COMPUTED_VALUE"""),"no (no evaluation mentioned)")</f>
        <v>no (no evaluation mentioned)</v>
      </c>
      <c r="N56" t="str">
        <f>IFERROR(__xludf.DUMMYFUNCTION("""COMPUTED_VALUE"""),"no (no evaluation mentioned)")</f>
        <v>no (no evaluation mentioned)</v>
      </c>
      <c r="O56">
        <f>IFERROR(__xludf.DUMMYFUNCTION("""COMPUTED_VALUE"""),527.0)</f>
        <v>527</v>
      </c>
      <c r="P56" t="str">
        <f t="shared" si="2"/>
        <v/>
      </c>
      <c r="Q56">
        <f>IFERROR(__xludf.DUMMYFUNCTION("""COMPUTED_VALUE"""),600.0)</f>
        <v>600</v>
      </c>
      <c r="R56">
        <v>600.0</v>
      </c>
    </row>
    <row r="57">
      <c r="A57" t="str">
        <f t="shared" ref="A57:B57" si="63">IF(M56 = "yes" , "yes" , "no")</f>
        <v>no</v>
      </c>
      <c r="B57" t="str">
        <f t="shared" si="63"/>
        <v>no</v>
      </c>
      <c r="L57" s="23">
        <v>57.0</v>
      </c>
      <c r="M57" t="str">
        <f>IFERROR(__xludf.DUMMYFUNCTION("""COMPUTED_VALUE"""),"yes")</f>
        <v>yes</v>
      </c>
      <c r="N57" t="str">
        <f>IFERROR(__xludf.DUMMYFUNCTION("""COMPUTED_VALUE"""),"yes")</f>
        <v>yes</v>
      </c>
      <c r="O57">
        <f>IFERROR(__xludf.DUMMYFUNCTION("""COMPUTED_VALUE"""),541.0)</f>
        <v>541</v>
      </c>
      <c r="P57" t="str">
        <f t="shared" si="2"/>
        <v>yes</v>
      </c>
      <c r="Q57">
        <f>IFERROR(__xludf.DUMMYFUNCTION("""COMPUTED_VALUE"""),632.0)</f>
        <v>632</v>
      </c>
      <c r="R57">
        <v>632.0</v>
      </c>
    </row>
    <row r="58">
      <c r="A58" t="str">
        <f t="shared" ref="A58:B58" si="64">IF(M57 = "yes" , "yes" , "no")</f>
        <v>yes</v>
      </c>
      <c r="B58" t="str">
        <f t="shared" si="64"/>
        <v>yes</v>
      </c>
      <c r="L58" s="23">
        <v>58.0</v>
      </c>
      <c r="M58" t="str">
        <f>IFERROR(__xludf.DUMMYFUNCTION("""COMPUTED_VALUE"""),"yes")</f>
        <v>yes</v>
      </c>
      <c r="N58" t="str">
        <f>IFERROR(__xludf.DUMMYFUNCTION("""COMPUTED_VALUE"""),"yes")</f>
        <v>yes</v>
      </c>
      <c r="O58">
        <f>IFERROR(__xludf.DUMMYFUNCTION("""COMPUTED_VALUE"""),543.0)</f>
        <v>543</v>
      </c>
      <c r="P58" t="str">
        <f t="shared" si="2"/>
        <v>yes</v>
      </c>
      <c r="Q58">
        <f>IFERROR(__xludf.DUMMYFUNCTION("""COMPUTED_VALUE"""),642.0)</f>
        <v>642</v>
      </c>
      <c r="R58">
        <v>642.0</v>
      </c>
    </row>
    <row r="59">
      <c r="A59" t="str">
        <f t="shared" ref="A59:B59" si="65">IF(M58 = "yes" , "yes" , "no")</f>
        <v>yes</v>
      </c>
      <c r="B59" t="str">
        <f t="shared" si="65"/>
        <v>yes</v>
      </c>
      <c r="L59" s="23">
        <v>59.0</v>
      </c>
      <c r="M59" t="str">
        <f>IFERROR(__xludf.DUMMYFUNCTION("""COMPUTED_VALUE"""),"no (no evaluation mentioned)")</f>
        <v>no (no evaluation mentioned)</v>
      </c>
      <c r="N59" t="str">
        <f>IFERROR(__xludf.DUMMYFUNCTION("""COMPUTED_VALUE"""),"no (no evaluation mentioned)")</f>
        <v>no (no evaluation mentioned)</v>
      </c>
      <c r="O59">
        <f>IFERROR(__xludf.DUMMYFUNCTION("""COMPUTED_VALUE"""),547.0)</f>
        <v>547</v>
      </c>
      <c r="P59" t="str">
        <f t="shared" si="2"/>
        <v/>
      </c>
      <c r="Q59">
        <f>IFERROR(__xludf.DUMMYFUNCTION("""COMPUTED_VALUE"""),648.0)</f>
        <v>648</v>
      </c>
      <c r="R59">
        <v>648.0</v>
      </c>
    </row>
    <row r="60">
      <c r="A60" t="str">
        <f t="shared" ref="A60:B60" si="66">IF(M59 = "yes" , "yes" , "no")</f>
        <v>no</v>
      </c>
      <c r="B60" t="str">
        <f t="shared" si="66"/>
        <v>no</v>
      </c>
      <c r="L60" s="23">
        <v>60.0</v>
      </c>
      <c r="M60" t="str">
        <f>IFERROR(__xludf.DUMMYFUNCTION("""COMPUTED_VALUE"""),"yes")</f>
        <v>yes</v>
      </c>
      <c r="N60" t="str">
        <f>IFERROR(__xludf.DUMMYFUNCTION("""COMPUTED_VALUE"""),"yes")</f>
        <v>yes</v>
      </c>
      <c r="O60">
        <f>IFERROR(__xludf.DUMMYFUNCTION("""COMPUTED_VALUE"""),548.0)</f>
        <v>548</v>
      </c>
      <c r="P60" t="str">
        <f t="shared" si="2"/>
        <v>yes</v>
      </c>
      <c r="Q60">
        <f>IFERROR(__xludf.DUMMYFUNCTION("""COMPUTED_VALUE"""),662.0)</f>
        <v>662</v>
      </c>
      <c r="R60">
        <v>662.0</v>
      </c>
    </row>
    <row r="61">
      <c r="A61" t="str">
        <f t="shared" ref="A61:B61" si="67">IF(M60 = "yes" , "yes" , "no")</f>
        <v>yes</v>
      </c>
      <c r="B61" t="str">
        <f t="shared" si="67"/>
        <v>yes</v>
      </c>
      <c r="L61" s="23">
        <v>61.0</v>
      </c>
      <c r="M61" t="str">
        <f>IFERROR(__xludf.DUMMYFUNCTION("""COMPUTED_VALUE"""),"no (no evaluation mentioned)")</f>
        <v>no (no evaluation mentioned)</v>
      </c>
      <c r="N61" t="str">
        <f>IFERROR(__xludf.DUMMYFUNCTION("""COMPUTED_VALUE"""),"no (no evaluation mentioned)")</f>
        <v>no (no evaluation mentioned)</v>
      </c>
      <c r="O61">
        <f>IFERROR(__xludf.DUMMYFUNCTION("""COMPUTED_VALUE"""),549.0)</f>
        <v>549</v>
      </c>
      <c r="P61" t="str">
        <f t="shared" si="2"/>
        <v/>
      </c>
      <c r="Q61">
        <f>IFERROR(__xludf.DUMMYFUNCTION("""COMPUTED_VALUE"""),698.0)</f>
        <v>698</v>
      </c>
      <c r="R61">
        <v>698.0</v>
      </c>
    </row>
    <row r="62">
      <c r="A62" t="str">
        <f t="shared" ref="A62:B62" si="68">IF(M61 = "yes" , "yes" , "no")</f>
        <v>no</v>
      </c>
      <c r="B62" t="str">
        <f t="shared" si="68"/>
        <v>no</v>
      </c>
      <c r="L62" s="23">
        <v>62.0</v>
      </c>
      <c r="M62" t="str">
        <f>IFERROR(__xludf.DUMMYFUNCTION("""COMPUTED_VALUE"""),"yes")</f>
        <v>yes</v>
      </c>
      <c r="N62" t="str">
        <f>IFERROR(__xludf.DUMMYFUNCTION("""COMPUTED_VALUE"""),"yes")</f>
        <v>yes</v>
      </c>
      <c r="O62">
        <f>IFERROR(__xludf.DUMMYFUNCTION("""COMPUTED_VALUE"""),592.0)</f>
        <v>592</v>
      </c>
      <c r="P62" t="str">
        <f t="shared" si="2"/>
        <v>yes</v>
      </c>
      <c r="Q62">
        <f>IFERROR(__xludf.DUMMYFUNCTION("""COMPUTED_VALUE"""),717.0)</f>
        <v>717</v>
      </c>
      <c r="R62">
        <v>717.0</v>
      </c>
    </row>
    <row r="63">
      <c r="A63" t="str">
        <f t="shared" ref="A63:B63" si="69">IF(M62 = "yes" , "yes" , "no")</f>
        <v>yes</v>
      </c>
      <c r="B63" t="str">
        <f t="shared" si="69"/>
        <v>yes</v>
      </c>
      <c r="L63" s="23">
        <v>63.0</v>
      </c>
      <c r="M63" t="str">
        <f>IFERROR(__xludf.DUMMYFUNCTION("""COMPUTED_VALUE"""),"yes")</f>
        <v>yes</v>
      </c>
      <c r="N63" t="str">
        <f>IFERROR(__xludf.DUMMYFUNCTION("""COMPUTED_VALUE"""),"yes")</f>
        <v>yes</v>
      </c>
      <c r="O63">
        <f>IFERROR(__xludf.DUMMYFUNCTION("""COMPUTED_VALUE"""),594.0)</f>
        <v>594</v>
      </c>
      <c r="P63" t="str">
        <f t="shared" si="2"/>
        <v>yes</v>
      </c>
      <c r="Q63">
        <f>IFERROR(__xludf.DUMMYFUNCTION("""COMPUTED_VALUE"""),722.0)</f>
        <v>722</v>
      </c>
      <c r="R63">
        <v>722.0</v>
      </c>
    </row>
    <row r="64">
      <c r="A64" t="str">
        <f t="shared" ref="A64:B64" si="70">IF(M63 = "yes" , "yes" , "no")</f>
        <v>yes</v>
      </c>
      <c r="B64" t="str">
        <f t="shared" si="70"/>
        <v>yes</v>
      </c>
      <c r="L64" s="23">
        <v>64.0</v>
      </c>
      <c r="M64" t="str">
        <f>IFERROR(__xludf.DUMMYFUNCTION("""COMPUTED_VALUE"""),"yes")</f>
        <v>yes</v>
      </c>
      <c r="N64" t="str">
        <f>IFERROR(__xludf.DUMMYFUNCTION("""COMPUTED_VALUE"""),"yes")</f>
        <v>yes</v>
      </c>
      <c r="O64">
        <f>IFERROR(__xludf.DUMMYFUNCTION("""COMPUTED_VALUE"""),598.0)</f>
        <v>598</v>
      </c>
      <c r="P64" t="str">
        <f t="shared" si="2"/>
        <v>yes</v>
      </c>
      <c r="Q64">
        <f>IFERROR(__xludf.DUMMYFUNCTION("""COMPUTED_VALUE"""),768.0)</f>
        <v>768</v>
      </c>
      <c r="R64">
        <v>768.0</v>
      </c>
    </row>
    <row r="65">
      <c r="A65" t="str">
        <f t="shared" ref="A65:B65" si="71">IF(M64 = "yes" , "yes" , "no")</f>
        <v>yes</v>
      </c>
      <c r="B65" t="str">
        <f t="shared" si="71"/>
        <v>yes</v>
      </c>
      <c r="L65" s="23">
        <v>65.0</v>
      </c>
      <c r="M65" t="str">
        <f>IFERROR(__xludf.DUMMYFUNCTION("""COMPUTED_VALUE"""),"yes")</f>
        <v>yes</v>
      </c>
      <c r="N65" t="str">
        <f>IFERROR(__xludf.DUMMYFUNCTION("""COMPUTED_VALUE"""),"no (no evaluation mentioned)")</f>
        <v>no (no evaluation mentioned)</v>
      </c>
      <c r="O65">
        <f>IFERROR(__xludf.DUMMYFUNCTION("""COMPUTED_VALUE"""),600.0)</f>
        <v>600</v>
      </c>
      <c r="P65" t="str">
        <f t="shared" si="2"/>
        <v>yes</v>
      </c>
      <c r="Q65">
        <f>IFERROR(__xludf.DUMMYFUNCTION("""COMPUTED_VALUE"""),769.0)</f>
        <v>769</v>
      </c>
      <c r="R65">
        <v>769.0</v>
      </c>
    </row>
    <row r="66">
      <c r="A66" t="str">
        <f t="shared" ref="A66:B66" si="72">IF(M65 = "yes" , "yes" , "no")</f>
        <v>yes</v>
      </c>
      <c r="B66" t="str">
        <f t="shared" si="72"/>
        <v>no</v>
      </c>
      <c r="L66" s="23">
        <v>66.0</v>
      </c>
      <c r="M66" t="str">
        <f>IFERROR(__xludf.DUMMYFUNCTION("""COMPUTED_VALUE"""),"yes")</f>
        <v>yes</v>
      </c>
      <c r="N66" t="str">
        <f>IFERROR(__xludf.DUMMYFUNCTION("""COMPUTED_VALUE"""),"no (no evaluation mentioned)")</f>
        <v>no (no evaluation mentioned)</v>
      </c>
      <c r="O66">
        <f>IFERROR(__xludf.DUMMYFUNCTION("""COMPUTED_VALUE"""),632.0)</f>
        <v>632</v>
      </c>
      <c r="P66" t="str">
        <f t="shared" si="2"/>
        <v>yes</v>
      </c>
      <c r="Q66">
        <f>IFERROR(__xludf.DUMMYFUNCTION("""COMPUTED_VALUE"""),783.0)</f>
        <v>783</v>
      </c>
      <c r="R66">
        <v>783.0</v>
      </c>
    </row>
    <row r="67">
      <c r="A67" t="str">
        <f t="shared" ref="A67:B67" si="73">IF(M66 = "yes" , "yes" , "no")</f>
        <v>yes</v>
      </c>
      <c r="B67" t="str">
        <f t="shared" si="73"/>
        <v>no</v>
      </c>
      <c r="L67" s="23">
        <v>67.0</v>
      </c>
      <c r="M67" t="str">
        <f>IFERROR(__xludf.DUMMYFUNCTION("""COMPUTED_VALUE"""),"no (no evaluation mentioned)")</f>
        <v>no (no evaluation mentioned)</v>
      </c>
      <c r="N67" t="str">
        <f>IFERROR(__xludf.DUMMYFUNCTION("""COMPUTED_VALUE"""),"no (no evaluation mentioned)")</f>
        <v>no (no evaluation mentioned)</v>
      </c>
      <c r="O67">
        <f>IFERROR(__xludf.DUMMYFUNCTION("""COMPUTED_VALUE"""),633.0)</f>
        <v>633</v>
      </c>
      <c r="P67" t="str">
        <f t="shared" si="2"/>
        <v/>
      </c>
      <c r="Q67">
        <f>IFERROR(__xludf.DUMMYFUNCTION("""COMPUTED_VALUE"""),784.0)</f>
        <v>784</v>
      </c>
      <c r="R67">
        <v>784.0</v>
      </c>
    </row>
    <row r="68">
      <c r="A68" t="str">
        <f t="shared" ref="A68:B68" si="74">IF(M67 = "yes" , "yes" , "no")</f>
        <v>no</v>
      </c>
      <c r="B68" t="str">
        <f t="shared" si="74"/>
        <v>no</v>
      </c>
      <c r="L68" s="23">
        <v>68.0</v>
      </c>
      <c r="M68" t="str">
        <f>IFERROR(__xludf.DUMMYFUNCTION("""COMPUTED_VALUE"""),"yes")</f>
        <v>yes</v>
      </c>
      <c r="N68" t="str">
        <f>IFERROR(__xludf.DUMMYFUNCTION("""COMPUTED_VALUE"""),"yes")</f>
        <v>yes</v>
      </c>
      <c r="O68">
        <f>IFERROR(__xludf.DUMMYFUNCTION("""COMPUTED_VALUE"""),642.0)</f>
        <v>642</v>
      </c>
      <c r="P68" t="str">
        <f t="shared" si="2"/>
        <v>yes</v>
      </c>
      <c r="Q68">
        <f>IFERROR(__xludf.DUMMYFUNCTION("""COMPUTED_VALUE"""),836.0)</f>
        <v>836</v>
      </c>
      <c r="R68">
        <v>836.0</v>
      </c>
    </row>
    <row r="69">
      <c r="A69" t="str">
        <f t="shared" ref="A69:B69" si="75">IF(M68 = "yes" , "yes" , "no")</f>
        <v>yes</v>
      </c>
      <c r="B69" t="str">
        <f t="shared" si="75"/>
        <v>yes</v>
      </c>
      <c r="L69" s="23">
        <v>69.0</v>
      </c>
      <c r="M69" t="str">
        <f>IFERROR(__xludf.DUMMYFUNCTION("""COMPUTED_VALUE"""),"yes")</f>
        <v>yes</v>
      </c>
      <c r="N69" t="str">
        <f>IFERROR(__xludf.DUMMYFUNCTION("""COMPUTED_VALUE"""),"yes")</f>
        <v>yes</v>
      </c>
      <c r="O69">
        <f>IFERROR(__xludf.DUMMYFUNCTION("""COMPUTED_VALUE"""),648.0)</f>
        <v>648</v>
      </c>
      <c r="P69" t="str">
        <f t="shared" si="2"/>
        <v>yes</v>
      </c>
      <c r="Q69">
        <f>IFERROR(__xludf.DUMMYFUNCTION("""COMPUTED_VALUE"""),843.0)</f>
        <v>843</v>
      </c>
      <c r="R69">
        <v>843.0</v>
      </c>
    </row>
    <row r="70">
      <c r="A70" t="str">
        <f t="shared" ref="A70:B70" si="76">IF(M69 = "yes" , "yes" , "no")</f>
        <v>yes</v>
      </c>
      <c r="B70" t="str">
        <f t="shared" si="76"/>
        <v>yes</v>
      </c>
      <c r="L70" s="23">
        <v>70.0</v>
      </c>
      <c r="M70" t="str">
        <f>IFERROR(__xludf.DUMMYFUNCTION("""COMPUTED_VALUE"""),"yes")</f>
        <v>yes</v>
      </c>
      <c r="N70" t="str">
        <f>IFERROR(__xludf.DUMMYFUNCTION("""COMPUTED_VALUE"""),"yes")</f>
        <v>yes</v>
      </c>
      <c r="O70">
        <f>IFERROR(__xludf.DUMMYFUNCTION("""COMPUTED_VALUE"""),662.0)</f>
        <v>662</v>
      </c>
      <c r="P70" t="str">
        <f t="shared" si="2"/>
        <v>yes</v>
      </c>
      <c r="Q70">
        <f>IFERROR(__xludf.DUMMYFUNCTION("""COMPUTED_VALUE"""),848.0)</f>
        <v>848</v>
      </c>
      <c r="R70">
        <v>848.0</v>
      </c>
    </row>
    <row r="71">
      <c r="A71" t="str">
        <f t="shared" ref="A71:B71" si="77">IF(M70 = "yes" , "yes" , "no")</f>
        <v>yes</v>
      </c>
      <c r="B71" t="str">
        <f t="shared" si="77"/>
        <v>yes</v>
      </c>
      <c r="L71" s="23">
        <v>71.0</v>
      </c>
      <c r="M71" t="str">
        <f>IFERROR(__xludf.DUMMYFUNCTION("""COMPUTED_VALUE"""),"no (no evaluation mentioned)")</f>
        <v>no (no evaluation mentioned)</v>
      </c>
      <c r="N71" t="str">
        <f>IFERROR(__xludf.DUMMYFUNCTION("""COMPUTED_VALUE"""),"yes")</f>
        <v>yes</v>
      </c>
      <c r="O71">
        <f>IFERROR(__xludf.DUMMYFUNCTION("""COMPUTED_VALUE"""),698.0)</f>
        <v>698</v>
      </c>
      <c r="P71" t="str">
        <f t="shared" si="2"/>
        <v>yes</v>
      </c>
      <c r="Q71">
        <f>IFERROR(__xludf.DUMMYFUNCTION("""COMPUTED_VALUE"""),849.0)</f>
        <v>849</v>
      </c>
      <c r="R71">
        <v>849.0</v>
      </c>
    </row>
    <row r="72">
      <c r="A72" t="str">
        <f t="shared" ref="A72:B72" si="78">IF(M71 = "yes" , "yes" , "no")</f>
        <v>no</v>
      </c>
      <c r="B72" t="str">
        <f t="shared" si="78"/>
        <v>yes</v>
      </c>
      <c r="L72" s="23">
        <v>72.0</v>
      </c>
      <c r="M72" t="str">
        <f>IFERROR(__xludf.DUMMYFUNCTION("""COMPUTED_VALUE"""),"yes")</f>
        <v>yes</v>
      </c>
      <c r="N72" t="str">
        <f>IFERROR(__xludf.DUMMYFUNCTION("""COMPUTED_VALUE"""),"yes")</f>
        <v>yes</v>
      </c>
      <c r="O72">
        <f>IFERROR(__xludf.DUMMYFUNCTION("""COMPUTED_VALUE"""),717.0)</f>
        <v>717</v>
      </c>
      <c r="P72" t="str">
        <f t="shared" si="2"/>
        <v>yes</v>
      </c>
      <c r="Q72">
        <f>IFERROR(__xludf.DUMMYFUNCTION("""COMPUTED_VALUE"""),882.0)</f>
        <v>882</v>
      </c>
      <c r="R72">
        <v>882.0</v>
      </c>
    </row>
    <row r="73">
      <c r="A73" t="str">
        <f t="shared" ref="A73:B73" si="79">IF(M72 = "yes" , "yes" , "no")</f>
        <v>yes</v>
      </c>
      <c r="B73" t="str">
        <f t="shared" si="79"/>
        <v>yes</v>
      </c>
      <c r="L73" s="23">
        <v>73.0</v>
      </c>
      <c r="M73" t="str">
        <f>IFERROR(__xludf.DUMMYFUNCTION("""COMPUTED_VALUE"""),"yes")</f>
        <v>yes</v>
      </c>
      <c r="N73" t="str">
        <f>IFERROR(__xludf.DUMMYFUNCTION("""COMPUTED_VALUE"""),"yes")</f>
        <v>yes</v>
      </c>
      <c r="O73">
        <f>IFERROR(__xludf.DUMMYFUNCTION("""COMPUTED_VALUE"""),722.0)</f>
        <v>722</v>
      </c>
      <c r="P73" t="str">
        <f t="shared" si="2"/>
        <v>yes</v>
      </c>
      <c r="Q73">
        <f>IFERROR(__xludf.DUMMYFUNCTION("""COMPUTED_VALUE"""),883.0)</f>
        <v>883</v>
      </c>
      <c r="R73">
        <v>883.0</v>
      </c>
    </row>
    <row r="74">
      <c r="A74" t="str">
        <f t="shared" ref="A74:B74" si="80">IF(M73 = "yes" , "yes" , "no")</f>
        <v>yes</v>
      </c>
      <c r="B74" t="str">
        <f t="shared" si="80"/>
        <v>yes</v>
      </c>
      <c r="L74" s="23">
        <v>74.0</v>
      </c>
      <c r="M74" t="str">
        <f>IFERROR(__xludf.DUMMYFUNCTION("""COMPUTED_VALUE"""),"yes")</f>
        <v>yes</v>
      </c>
      <c r="N74" t="str">
        <f>IFERROR(__xludf.DUMMYFUNCTION("""COMPUTED_VALUE"""),"no (no evaluation mentioned)")</f>
        <v>no (no evaluation mentioned)</v>
      </c>
      <c r="O74">
        <f>IFERROR(__xludf.DUMMYFUNCTION("""COMPUTED_VALUE"""),768.0)</f>
        <v>768</v>
      </c>
      <c r="P74" t="str">
        <f t="shared" si="2"/>
        <v>yes</v>
      </c>
      <c r="Q74">
        <f>IFERROR(__xludf.DUMMYFUNCTION("""COMPUTED_VALUE"""),888.0)</f>
        <v>888</v>
      </c>
      <c r="R74">
        <v>888.0</v>
      </c>
    </row>
    <row r="75">
      <c r="A75" t="str">
        <f t="shared" ref="A75:B75" si="81">IF(M74 = "yes" , "yes" , "no")</f>
        <v>yes</v>
      </c>
      <c r="B75" t="str">
        <f t="shared" si="81"/>
        <v>no</v>
      </c>
      <c r="L75" s="23">
        <v>75.0</v>
      </c>
      <c r="M75" t="str">
        <f>IFERROR(__xludf.DUMMYFUNCTION("""COMPUTED_VALUE"""),"yes")</f>
        <v>yes</v>
      </c>
      <c r="N75" t="str">
        <f>IFERROR(__xludf.DUMMYFUNCTION("""COMPUTED_VALUE"""),"yes")</f>
        <v>yes</v>
      </c>
      <c r="O75">
        <f>IFERROR(__xludf.DUMMYFUNCTION("""COMPUTED_VALUE"""),769.0)</f>
        <v>769</v>
      </c>
      <c r="P75" t="str">
        <f t="shared" si="2"/>
        <v>yes</v>
      </c>
      <c r="Q75">
        <f>IFERROR(__xludf.DUMMYFUNCTION("""COMPUTED_VALUE"""),892.0)</f>
        <v>892</v>
      </c>
      <c r="R75">
        <v>892.0</v>
      </c>
    </row>
    <row r="76">
      <c r="A76" t="str">
        <f t="shared" ref="A76:B76" si="82">IF(M75 = "yes" , "yes" , "no")</f>
        <v>yes</v>
      </c>
      <c r="B76" t="str">
        <f t="shared" si="82"/>
        <v>yes</v>
      </c>
      <c r="L76" s="23">
        <v>76.0</v>
      </c>
      <c r="M76" t="str">
        <f>IFERROR(__xludf.DUMMYFUNCTION("""COMPUTED_VALUE"""),"no (no evaluation mentioned)")</f>
        <v>no (no evaluation mentioned)</v>
      </c>
      <c r="N76" t="str">
        <f>IFERROR(__xludf.DUMMYFUNCTION("""COMPUTED_VALUE"""),"no (no evaluation mentioned)")</f>
        <v>no (no evaluation mentioned)</v>
      </c>
      <c r="O76">
        <f>IFERROR(__xludf.DUMMYFUNCTION("""COMPUTED_VALUE"""),782.0)</f>
        <v>782</v>
      </c>
      <c r="P76" t="str">
        <f t="shared" si="2"/>
        <v/>
      </c>
      <c r="Q76">
        <f>IFERROR(__xludf.DUMMYFUNCTION("""COMPUTED_VALUE"""),893.0)</f>
        <v>893</v>
      </c>
      <c r="R76">
        <v>893.0</v>
      </c>
    </row>
    <row r="77">
      <c r="A77" t="str">
        <f t="shared" ref="A77:B77" si="83">IF(M76 = "yes" , "yes" , "no")</f>
        <v>no</v>
      </c>
      <c r="B77" t="str">
        <f t="shared" si="83"/>
        <v>no</v>
      </c>
      <c r="L77" s="23">
        <v>77.0</v>
      </c>
      <c r="M77" t="str">
        <f>IFERROR(__xludf.DUMMYFUNCTION("""COMPUTED_VALUE"""),"no (no evaluation mentioned)")</f>
        <v>no (no evaluation mentioned)</v>
      </c>
      <c r="N77" t="str">
        <f>IFERROR(__xludf.DUMMYFUNCTION("""COMPUTED_VALUE"""),"yes")</f>
        <v>yes</v>
      </c>
      <c r="O77">
        <f>IFERROR(__xludf.DUMMYFUNCTION("""COMPUTED_VALUE"""),783.0)</f>
        <v>783</v>
      </c>
      <c r="P77" t="str">
        <f t="shared" si="2"/>
        <v>yes</v>
      </c>
      <c r="Q77">
        <f>IFERROR(__xludf.DUMMYFUNCTION("""COMPUTED_VALUE"""),898.0)</f>
        <v>898</v>
      </c>
      <c r="R77">
        <v>898.0</v>
      </c>
    </row>
    <row r="78">
      <c r="A78" t="str">
        <f t="shared" ref="A78:B78" si="84">IF(M77 = "yes" , "yes" , "no")</f>
        <v>no</v>
      </c>
      <c r="B78" t="str">
        <f t="shared" si="84"/>
        <v>yes</v>
      </c>
      <c r="L78" s="23">
        <v>78.0</v>
      </c>
      <c r="M78" t="str">
        <f>IFERROR(__xludf.DUMMYFUNCTION("""COMPUTED_VALUE"""),"yes")</f>
        <v>yes</v>
      </c>
      <c r="N78" t="str">
        <f>IFERROR(__xludf.DUMMYFUNCTION("""COMPUTED_VALUE"""),"yes")</f>
        <v>yes</v>
      </c>
      <c r="O78">
        <f>IFERROR(__xludf.DUMMYFUNCTION("""COMPUTED_VALUE"""),784.0)</f>
        <v>784</v>
      </c>
      <c r="P78" t="str">
        <f t="shared" si="2"/>
        <v>yes</v>
      </c>
      <c r="Q78">
        <f>IFERROR(__xludf.DUMMYFUNCTION("""COMPUTED_VALUE"""),904.0)</f>
        <v>904</v>
      </c>
      <c r="R78">
        <v>904.0</v>
      </c>
    </row>
    <row r="79">
      <c r="A79" t="str">
        <f t="shared" ref="A79:B79" si="85">IF(M78 = "yes" , "yes" , "no")</f>
        <v>yes</v>
      </c>
      <c r="B79" t="str">
        <f t="shared" si="85"/>
        <v>yes</v>
      </c>
      <c r="L79" s="23">
        <v>79.0</v>
      </c>
      <c r="M79" t="str">
        <f>IFERROR(__xludf.DUMMYFUNCTION("""COMPUTED_VALUE"""),"no (no evaluation mentioned)")</f>
        <v>no (no evaluation mentioned)</v>
      </c>
      <c r="N79" t="str">
        <f>IFERROR(__xludf.DUMMYFUNCTION("""COMPUTED_VALUE"""),"no (no evaluation mentioned)")</f>
        <v>no (no evaluation mentioned)</v>
      </c>
      <c r="O79">
        <f>IFERROR(__xludf.DUMMYFUNCTION("""COMPUTED_VALUE"""),796.0)</f>
        <v>796</v>
      </c>
      <c r="P79" t="str">
        <f t="shared" si="2"/>
        <v/>
      </c>
      <c r="Q79">
        <f>IFERROR(__xludf.DUMMYFUNCTION("""COMPUTED_VALUE"""),915.0)</f>
        <v>915</v>
      </c>
      <c r="R79">
        <v>915.0</v>
      </c>
    </row>
    <row r="80">
      <c r="A80" t="str">
        <f t="shared" ref="A80:B80" si="86">IF(M79 = "yes" , "yes" , "no")</f>
        <v>no</v>
      </c>
      <c r="B80" t="str">
        <f t="shared" si="86"/>
        <v>no</v>
      </c>
      <c r="L80" s="23">
        <v>80.0</v>
      </c>
      <c r="M80" t="str">
        <f>IFERROR(__xludf.DUMMYFUNCTION("""COMPUTED_VALUE"""),"yes")</f>
        <v>yes</v>
      </c>
      <c r="N80" t="str">
        <f>IFERROR(__xludf.DUMMYFUNCTION("""COMPUTED_VALUE"""),"yes")</f>
        <v>yes</v>
      </c>
      <c r="O80">
        <f>IFERROR(__xludf.DUMMYFUNCTION("""COMPUTED_VALUE"""),836.0)</f>
        <v>836</v>
      </c>
      <c r="P80" t="str">
        <f t="shared" si="2"/>
        <v>yes</v>
      </c>
    </row>
    <row r="81">
      <c r="A81" t="str">
        <f t="shared" ref="A81:B81" si="87">IF(M80 = "yes" , "yes" , "no")</f>
        <v>yes</v>
      </c>
      <c r="B81" t="str">
        <f t="shared" si="87"/>
        <v>yes</v>
      </c>
      <c r="L81" s="23">
        <v>81.0</v>
      </c>
      <c r="M81" t="str">
        <f>IFERROR(__xludf.DUMMYFUNCTION("""COMPUTED_VALUE"""),"yes")</f>
        <v>yes</v>
      </c>
      <c r="N81" t="str">
        <f>IFERROR(__xludf.DUMMYFUNCTION("""COMPUTED_VALUE"""),"yes")</f>
        <v>yes</v>
      </c>
      <c r="O81">
        <f>IFERROR(__xludf.DUMMYFUNCTION("""COMPUTED_VALUE"""),843.0)</f>
        <v>843</v>
      </c>
      <c r="P81" t="str">
        <f t="shared" si="2"/>
        <v>yes</v>
      </c>
    </row>
    <row r="82">
      <c r="A82" t="str">
        <f t="shared" ref="A82:B82" si="88">IF(M81 = "yes" , "yes" , "no")</f>
        <v>yes</v>
      </c>
      <c r="B82" t="str">
        <f t="shared" si="88"/>
        <v>yes</v>
      </c>
      <c r="L82" s="23">
        <v>82.0</v>
      </c>
      <c r="M82" t="str">
        <f>IFERROR(__xludf.DUMMYFUNCTION("""COMPUTED_VALUE"""),"yes")</f>
        <v>yes</v>
      </c>
      <c r="N82" t="str">
        <f>IFERROR(__xludf.DUMMYFUNCTION("""COMPUTED_VALUE"""),"yes")</f>
        <v>yes</v>
      </c>
      <c r="O82">
        <f>IFERROR(__xludf.DUMMYFUNCTION("""COMPUTED_VALUE"""),848.0)</f>
        <v>848</v>
      </c>
      <c r="P82" t="str">
        <f t="shared" si="2"/>
        <v>yes</v>
      </c>
    </row>
    <row r="83">
      <c r="A83" t="str">
        <f t="shared" ref="A83:B83" si="89">IF(M82 = "yes" , "yes" , "no")</f>
        <v>yes</v>
      </c>
      <c r="B83" t="str">
        <f t="shared" si="89"/>
        <v>yes</v>
      </c>
      <c r="L83" s="23">
        <v>83.0</v>
      </c>
      <c r="M83" t="str">
        <f>IFERROR(__xludf.DUMMYFUNCTION("""COMPUTED_VALUE"""),"yes")</f>
        <v>yes</v>
      </c>
      <c r="N83" t="str">
        <f>IFERROR(__xludf.DUMMYFUNCTION("""COMPUTED_VALUE"""),"no (no evaluation mentioned)")</f>
        <v>no (no evaluation mentioned)</v>
      </c>
      <c r="O83">
        <f>IFERROR(__xludf.DUMMYFUNCTION("""COMPUTED_VALUE"""),849.0)</f>
        <v>849</v>
      </c>
      <c r="P83" t="str">
        <f t="shared" si="2"/>
        <v>yes</v>
      </c>
    </row>
    <row r="84">
      <c r="A84" t="str">
        <f t="shared" ref="A84:B84" si="90">IF(M83 = "yes" , "yes" , "no")</f>
        <v>yes</v>
      </c>
      <c r="B84" t="str">
        <f t="shared" si="90"/>
        <v>no</v>
      </c>
      <c r="L84" s="23">
        <v>84.0</v>
      </c>
      <c r="M84" t="str">
        <f>IFERROR(__xludf.DUMMYFUNCTION("""COMPUTED_VALUE"""),"no (no evaluation mentioned)")</f>
        <v>no (no evaluation mentioned)</v>
      </c>
      <c r="N84" t="str">
        <f>IFERROR(__xludf.DUMMYFUNCTION("""COMPUTED_VALUE"""),"no (no evaluation mentioned)")</f>
        <v>no (no evaluation mentioned)</v>
      </c>
      <c r="O84">
        <f>IFERROR(__xludf.DUMMYFUNCTION("""COMPUTED_VALUE"""),878.0)</f>
        <v>878</v>
      </c>
      <c r="P84" t="str">
        <f t="shared" si="2"/>
        <v/>
      </c>
    </row>
    <row r="85">
      <c r="A85" t="str">
        <f t="shared" ref="A85:B85" si="91">IF(M84 = "yes" , "yes" , "no")</f>
        <v>no</v>
      </c>
      <c r="B85" t="str">
        <f t="shared" si="91"/>
        <v>no</v>
      </c>
      <c r="L85" s="23">
        <v>85.0</v>
      </c>
      <c r="M85" t="str">
        <f>IFERROR(__xludf.DUMMYFUNCTION("""COMPUTED_VALUE"""),"yes")</f>
        <v>yes</v>
      </c>
      <c r="N85" t="str">
        <f>IFERROR(__xludf.DUMMYFUNCTION("""COMPUTED_VALUE"""),"no (no evaluation mentioned)")</f>
        <v>no (no evaluation mentioned)</v>
      </c>
      <c r="O85">
        <f>IFERROR(__xludf.DUMMYFUNCTION("""COMPUTED_VALUE"""),882.0)</f>
        <v>882</v>
      </c>
      <c r="P85" t="str">
        <f t="shared" si="2"/>
        <v>yes</v>
      </c>
    </row>
    <row r="86">
      <c r="A86" t="str">
        <f t="shared" ref="A86:B86" si="92">IF(M85 = "yes" , "yes" , "no")</f>
        <v>yes</v>
      </c>
      <c r="B86" t="str">
        <f t="shared" si="92"/>
        <v>no</v>
      </c>
      <c r="L86" s="23">
        <v>86.0</v>
      </c>
      <c r="M86" t="str">
        <f>IFERROR(__xludf.DUMMYFUNCTION("""COMPUTED_VALUE"""),"yes")</f>
        <v>yes</v>
      </c>
      <c r="N86" t="str">
        <f>IFERROR(__xludf.DUMMYFUNCTION("""COMPUTED_VALUE"""),"yes")</f>
        <v>yes</v>
      </c>
      <c r="O86">
        <f>IFERROR(__xludf.DUMMYFUNCTION("""COMPUTED_VALUE"""),883.0)</f>
        <v>883</v>
      </c>
      <c r="P86" t="str">
        <f t="shared" si="2"/>
        <v>yes</v>
      </c>
    </row>
    <row r="87">
      <c r="A87" t="str">
        <f t="shared" ref="A87:B87" si="93">IF(M86 = "yes" , "yes" , "no")</f>
        <v>yes</v>
      </c>
      <c r="B87" t="str">
        <f t="shared" si="93"/>
        <v>yes</v>
      </c>
      <c r="L87" s="23">
        <v>87.0</v>
      </c>
      <c r="M87" t="str">
        <f>IFERROR(__xludf.DUMMYFUNCTION("""COMPUTED_VALUE"""),"yes")</f>
        <v>yes</v>
      </c>
      <c r="N87" t="str">
        <f>IFERROR(__xludf.DUMMYFUNCTION("""COMPUTED_VALUE"""),"yes")</f>
        <v>yes</v>
      </c>
      <c r="O87">
        <f>IFERROR(__xludf.DUMMYFUNCTION("""COMPUTED_VALUE"""),888.0)</f>
        <v>888</v>
      </c>
      <c r="P87" t="str">
        <f t="shared" si="2"/>
        <v>yes</v>
      </c>
    </row>
    <row r="88">
      <c r="A88" t="str">
        <f t="shared" ref="A88:B88" si="94">IF(M87 = "yes" , "yes" , "no")</f>
        <v>yes</v>
      </c>
      <c r="B88" t="str">
        <f t="shared" si="94"/>
        <v>yes</v>
      </c>
      <c r="L88" s="23">
        <v>88.0</v>
      </c>
      <c r="M88" t="str">
        <f>IFERROR(__xludf.DUMMYFUNCTION("""COMPUTED_VALUE"""),"yes")</f>
        <v>yes</v>
      </c>
      <c r="N88" t="str">
        <f>IFERROR(__xludf.DUMMYFUNCTION("""COMPUTED_VALUE"""),"yes")</f>
        <v>yes</v>
      </c>
      <c r="O88">
        <f>IFERROR(__xludf.DUMMYFUNCTION("""COMPUTED_VALUE"""),892.0)</f>
        <v>892</v>
      </c>
      <c r="P88" t="str">
        <f t="shared" si="2"/>
        <v>yes</v>
      </c>
    </row>
    <row r="89">
      <c r="A89" t="str">
        <f t="shared" ref="A89:B89" si="95">IF(M88 = "yes" , "yes" , "no")</f>
        <v>yes</v>
      </c>
      <c r="B89" t="str">
        <f t="shared" si="95"/>
        <v>yes</v>
      </c>
      <c r="L89" s="23">
        <v>89.0</v>
      </c>
      <c r="M89" t="str">
        <f>IFERROR(__xludf.DUMMYFUNCTION("""COMPUTED_VALUE"""),"yes")</f>
        <v>yes</v>
      </c>
      <c r="N89" t="str">
        <f>IFERROR(__xludf.DUMMYFUNCTION("""COMPUTED_VALUE"""),"yes")</f>
        <v>yes</v>
      </c>
      <c r="O89">
        <f>IFERROR(__xludf.DUMMYFUNCTION("""COMPUTED_VALUE"""),893.0)</f>
        <v>893</v>
      </c>
      <c r="P89" t="str">
        <f t="shared" si="2"/>
        <v>yes</v>
      </c>
    </row>
    <row r="90">
      <c r="A90" t="str">
        <f t="shared" ref="A90:B90" si="96">IF(M89 = "yes" , "yes" , "no")</f>
        <v>yes</v>
      </c>
      <c r="B90" t="str">
        <f t="shared" si="96"/>
        <v>yes</v>
      </c>
      <c r="L90" s="23">
        <v>90.0</v>
      </c>
      <c r="M90" t="str">
        <f>IFERROR(__xludf.DUMMYFUNCTION("""COMPUTED_VALUE"""),"yes")</f>
        <v>yes</v>
      </c>
      <c r="N90" t="str">
        <f>IFERROR(__xludf.DUMMYFUNCTION("""COMPUTED_VALUE"""),"yes")</f>
        <v>yes</v>
      </c>
      <c r="O90">
        <f>IFERROR(__xludf.DUMMYFUNCTION("""COMPUTED_VALUE"""),898.0)</f>
        <v>898</v>
      </c>
      <c r="P90" t="str">
        <f t="shared" si="2"/>
        <v>yes</v>
      </c>
    </row>
    <row r="91">
      <c r="A91" t="str">
        <f t="shared" ref="A91:B91" si="97">IF(M90 = "yes" , "yes" , "no")</f>
        <v>yes</v>
      </c>
      <c r="B91" t="str">
        <f t="shared" si="97"/>
        <v>yes</v>
      </c>
      <c r="L91" s="23">
        <v>91.0</v>
      </c>
      <c r="M91" t="str">
        <f>IFERROR(__xludf.DUMMYFUNCTION("""COMPUTED_VALUE"""),"yes")</f>
        <v>yes</v>
      </c>
      <c r="N91" t="str">
        <f>IFERROR(__xludf.DUMMYFUNCTION("""COMPUTED_VALUE"""),"yes")</f>
        <v>yes</v>
      </c>
      <c r="O91">
        <f>IFERROR(__xludf.DUMMYFUNCTION("""COMPUTED_VALUE"""),904.0)</f>
        <v>904</v>
      </c>
      <c r="P91" t="str">
        <f t="shared" si="2"/>
        <v>yes</v>
      </c>
    </row>
    <row r="92">
      <c r="A92" t="str">
        <f t="shared" ref="A92:B92" si="98">IF(M91 = "yes" , "yes" , "no")</f>
        <v>yes</v>
      </c>
      <c r="B92" t="str">
        <f t="shared" si="98"/>
        <v>yes</v>
      </c>
      <c r="L92" s="23">
        <v>92.0</v>
      </c>
      <c r="M92" t="str">
        <f>IFERROR(__xludf.DUMMYFUNCTION("""COMPUTED_VALUE"""),"yes")</f>
        <v>yes</v>
      </c>
      <c r="N92" t="str">
        <f>IFERROR(__xludf.DUMMYFUNCTION("""COMPUTED_VALUE"""),"yes")</f>
        <v>yes</v>
      </c>
      <c r="O92">
        <f>IFERROR(__xludf.DUMMYFUNCTION("""COMPUTED_VALUE"""),915.0)</f>
        <v>915</v>
      </c>
      <c r="P92" t="str">
        <f t="shared" si="2"/>
        <v>yes</v>
      </c>
    </row>
    <row r="93">
      <c r="A93" t="str">
        <f t="shared" ref="A93:B93" si="99">IF(M92 = "yes" , "yes" , "no")</f>
        <v>yes</v>
      </c>
      <c r="B93" t="str">
        <f t="shared" si="99"/>
        <v>yes</v>
      </c>
      <c r="L93" s="23">
        <v>93.0</v>
      </c>
    </row>
    <row r="94">
      <c r="L94" s="23">
        <v>94.0</v>
      </c>
    </row>
    <row r="95">
      <c r="L95" s="23">
        <v>95.0</v>
      </c>
    </row>
    <row r="96">
      <c r="L96" s="23">
        <v>96.0</v>
      </c>
    </row>
    <row r="97">
      <c r="L97" s="23">
        <v>97.0</v>
      </c>
    </row>
    <row r="98">
      <c r="L98" s="23">
        <v>98.0</v>
      </c>
    </row>
    <row r="99">
      <c r="L99" s="23">
        <v>99.0</v>
      </c>
    </row>
    <row r="100">
      <c r="L100" s="23">
        <v>100.0</v>
      </c>
    </row>
    <row r="101">
      <c r="L101" s="23">
        <v>101.0</v>
      </c>
    </row>
    <row r="102">
      <c r="L102" s="23">
        <v>102.0</v>
      </c>
    </row>
    <row r="103">
      <c r="L103" s="23">
        <v>103.0</v>
      </c>
    </row>
    <row r="104">
      <c r="L104" s="23">
        <v>104.0</v>
      </c>
    </row>
    <row r="105">
      <c r="L105" s="23">
        <v>105.0</v>
      </c>
    </row>
    <row r="106">
      <c r="L106" s="23">
        <v>106.0</v>
      </c>
    </row>
    <row r="107">
      <c r="L107" s="23">
        <v>107.0</v>
      </c>
    </row>
    <row r="108">
      <c r="L108" s="23">
        <v>108.0</v>
      </c>
    </row>
    <row r="109">
      <c r="L109" s="23">
        <v>109.0</v>
      </c>
    </row>
    <row r="110">
      <c r="L110" s="23">
        <v>110.0</v>
      </c>
    </row>
    <row r="111">
      <c r="L111" s="23">
        <v>111.0</v>
      </c>
    </row>
    <row r="112">
      <c r="L112" s="23">
        <v>112.0</v>
      </c>
    </row>
    <row r="113">
      <c r="L113" s="23">
        <v>113.0</v>
      </c>
    </row>
    <row r="114">
      <c r="L114" s="23">
        <v>114.0</v>
      </c>
    </row>
    <row r="115">
      <c r="L115" s="23">
        <v>115.0</v>
      </c>
    </row>
    <row r="116">
      <c r="L116" s="23">
        <v>116.0</v>
      </c>
    </row>
    <row r="117">
      <c r="L117" s="23">
        <v>117.0</v>
      </c>
    </row>
    <row r="118">
      <c r="L118" s="23">
        <v>118.0</v>
      </c>
    </row>
    <row r="119">
      <c r="L119" s="23">
        <v>119.0</v>
      </c>
    </row>
    <row r="120">
      <c r="L120" s="23">
        <v>120.0</v>
      </c>
    </row>
    <row r="121">
      <c r="L121" s="23">
        <v>121.0</v>
      </c>
    </row>
    <row r="122">
      <c r="L122" s="23">
        <v>122.0</v>
      </c>
    </row>
    <row r="123">
      <c r="L123" s="23">
        <v>123.0</v>
      </c>
    </row>
    <row r="124">
      <c r="L124" s="23">
        <v>124.0</v>
      </c>
    </row>
    <row r="125">
      <c r="L125" s="23">
        <v>125.0</v>
      </c>
    </row>
    <row r="126">
      <c r="L126" s="23">
        <v>126.0</v>
      </c>
    </row>
    <row r="127">
      <c r="L127" s="23">
        <v>127.0</v>
      </c>
    </row>
    <row r="128">
      <c r="L128" s="23">
        <v>128.0</v>
      </c>
    </row>
    <row r="129">
      <c r="L129" s="23">
        <v>129.0</v>
      </c>
    </row>
    <row r="130">
      <c r="L130" s="23">
        <v>130.0</v>
      </c>
    </row>
    <row r="131">
      <c r="L131" s="23">
        <v>131.0</v>
      </c>
    </row>
    <row r="132">
      <c r="L132" s="23">
        <v>132.0</v>
      </c>
    </row>
    <row r="133">
      <c r="L133" s="23">
        <v>133.0</v>
      </c>
    </row>
    <row r="134">
      <c r="L134" s="23">
        <v>134.0</v>
      </c>
    </row>
    <row r="135">
      <c r="L135" s="23">
        <v>135.0</v>
      </c>
    </row>
    <row r="136">
      <c r="L136" s="23">
        <v>136.0</v>
      </c>
    </row>
    <row r="137">
      <c r="L137" s="23">
        <v>137.0</v>
      </c>
    </row>
    <row r="138">
      <c r="L138" s="23">
        <v>138.0</v>
      </c>
    </row>
    <row r="139">
      <c r="L139" s="23">
        <v>139.0</v>
      </c>
    </row>
    <row r="140">
      <c r="L140" s="23">
        <v>140.0</v>
      </c>
    </row>
    <row r="141">
      <c r="L141" s="23">
        <v>141.0</v>
      </c>
    </row>
    <row r="142">
      <c r="L142" s="23">
        <v>142.0</v>
      </c>
    </row>
    <row r="143">
      <c r="L143" s="23">
        <v>143.0</v>
      </c>
    </row>
    <row r="144">
      <c r="L144" s="23">
        <v>144.0</v>
      </c>
    </row>
    <row r="145">
      <c r="L145" s="23">
        <v>145.0</v>
      </c>
    </row>
    <row r="146">
      <c r="L146" s="23">
        <v>146.0</v>
      </c>
    </row>
    <row r="147">
      <c r="L147" s="23">
        <v>147.0</v>
      </c>
    </row>
    <row r="148">
      <c r="L148" s="23">
        <v>148.0</v>
      </c>
    </row>
    <row r="149">
      <c r="L149" s="23">
        <v>149.0</v>
      </c>
    </row>
    <row r="150">
      <c r="L150" s="23">
        <v>150.0</v>
      </c>
    </row>
    <row r="151">
      <c r="L151" s="23">
        <v>151.0</v>
      </c>
    </row>
    <row r="152">
      <c r="L152" s="23">
        <v>152.0</v>
      </c>
    </row>
    <row r="153">
      <c r="L153" s="23">
        <v>153.0</v>
      </c>
    </row>
    <row r="154">
      <c r="L154" s="23">
        <v>154.0</v>
      </c>
    </row>
    <row r="155">
      <c r="L155" s="23">
        <v>155.0</v>
      </c>
    </row>
    <row r="156">
      <c r="L156" s="23">
        <v>156.0</v>
      </c>
    </row>
    <row r="157">
      <c r="L157" s="23">
        <v>157.0</v>
      </c>
    </row>
    <row r="158">
      <c r="L158" s="23">
        <v>158.0</v>
      </c>
    </row>
    <row r="159">
      <c r="L159" s="23">
        <v>159.0</v>
      </c>
    </row>
    <row r="160">
      <c r="L160" s="23">
        <v>160.0</v>
      </c>
    </row>
    <row r="161">
      <c r="L161" s="23">
        <v>161.0</v>
      </c>
    </row>
    <row r="162">
      <c r="L162" s="23">
        <v>162.0</v>
      </c>
    </row>
    <row r="163">
      <c r="L163" s="23">
        <v>163.0</v>
      </c>
    </row>
    <row r="164">
      <c r="L164" s="23">
        <v>164.0</v>
      </c>
    </row>
    <row r="165">
      <c r="L165" s="23">
        <v>165.0</v>
      </c>
    </row>
    <row r="166">
      <c r="L166" s="23">
        <v>166.0</v>
      </c>
    </row>
    <row r="167">
      <c r="L167" s="23">
        <v>167.0</v>
      </c>
    </row>
    <row r="168">
      <c r="L168" s="23">
        <v>168.0</v>
      </c>
    </row>
    <row r="169">
      <c r="L169" s="23">
        <v>169.0</v>
      </c>
    </row>
    <row r="170">
      <c r="L170" s="23">
        <v>170.0</v>
      </c>
    </row>
    <row r="171">
      <c r="L171" s="23">
        <v>171.0</v>
      </c>
    </row>
    <row r="172">
      <c r="L172" s="23">
        <v>172.0</v>
      </c>
    </row>
    <row r="173">
      <c r="L173" s="23">
        <v>173.0</v>
      </c>
    </row>
    <row r="174">
      <c r="L174" s="23">
        <v>174.0</v>
      </c>
    </row>
    <row r="175">
      <c r="L175" s="23">
        <v>175.0</v>
      </c>
    </row>
    <row r="176">
      <c r="L176" s="23">
        <v>176.0</v>
      </c>
    </row>
    <row r="177">
      <c r="L177" s="23">
        <v>177.0</v>
      </c>
    </row>
    <row r="178">
      <c r="L178" s="23">
        <v>178.0</v>
      </c>
    </row>
    <row r="179">
      <c r="L179" s="23">
        <v>179.0</v>
      </c>
    </row>
    <row r="180">
      <c r="L180" s="23">
        <v>180.0</v>
      </c>
    </row>
    <row r="181">
      <c r="L181" s="23">
        <v>181.0</v>
      </c>
    </row>
    <row r="182">
      <c r="L182" s="23">
        <v>182.0</v>
      </c>
    </row>
    <row r="183">
      <c r="L183" s="23">
        <v>183.0</v>
      </c>
    </row>
    <row r="184">
      <c r="L184" s="23">
        <v>184.0</v>
      </c>
    </row>
    <row r="185">
      <c r="L185" s="23">
        <v>185.0</v>
      </c>
    </row>
    <row r="186">
      <c r="L186" s="23">
        <v>186.0</v>
      </c>
    </row>
    <row r="187">
      <c r="L187" s="23">
        <v>187.0</v>
      </c>
    </row>
    <row r="188">
      <c r="L188" s="23">
        <v>188.0</v>
      </c>
    </row>
    <row r="189">
      <c r="L189" s="23">
        <v>189.0</v>
      </c>
    </row>
    <row r="190">
      <c r="L190" s="23">
        <v>190.0</v>
      </c>
    </row>
    <row r="191">
      <c r="L191" s="23">
        <v>191.0</v>
      </c>
    </row>
    <row r="192">
      <c r="L192" s="23">
        <v>192.0</v>
      </c>
    </row>
    <row r="193">
      <c r="L193" s="23">
        <v>193.0</v>
      </c>
    </row>
    <row r="194">
      <c r="L194" s="23">
        <v>194.0</v>
      </c>
    </row>
    <row r="195">
      <c r="L195" s="23">
        <v>195.0</v>
      </c>
    </row>
    <row r="196">
      <c r="L196" s="23">
        <v>196.0</v>
      </c>
    </row>
    <row r="197">
      <c r="L197" s="23">
        <v>197.0</v>
      </c>
    </row>
    <row r="198">
      <c r="L198" s="23">
        <v>198.0</v>
      </c>
    </row>
    <row r="199">
      <c r="L199" s="23">
        <v>199.0</v>
      </c>
    </row>
    <row r="200">
      <c r="L200" s="23">
        <v>200.0</v>
      </c>
    </row>
    <row r="201">
      <c r="L201" s="23">
        <v>201.0</v>
      </c>
    </row>
    <row r="202">
      <c r="L202" s="23">
        <v>202.0</v>
      </c>
    </row>
    <row r="203">
      <c r="L203" s="23">
        <v>203.0</v>
      </c>
    </row>
    <row r="204">
      <c r="L204" s="23">
        <v>204.0</v>
      </c>
    </row>
    <row r="205">
      <c r="L205" s="23">
        <v>205.0</v>
      </c>
    </row>
    <row r="206">
      <c r="L206" s="23">
        <v>206.0</v>
      </c>
    </row>
    <row r="207">
      <c r="L207" s="23">
        <v>207.0</v>
      </c>
    </row>
    <row r="208">
      <c r="L208" s="23">
        <v>208.0</v>
      </c>
    </row>
    <row r="209">
      <c r="L209" s="23">
        <v>209.0</v>
      </c>
    </row>
    <row r="210">
      <c r="L210" s="23">
        <v>210.0</v>
      </c>
    </row>
    <row r="211">
      <c r="L211" s="23">
        <v>211.0</v>
      </c>
    </row>
    <row r="212">
      <c r="L212" s="23">
        <v>212.0</v>
      </c>
    </row>
    <row r="213">
      <c r="L213" s="23">
        <v>213.0</v>
      </c>
    </row>
    <row r="214">
      <c r="L214" s="23">
        <v>214.0</v>
      </c>
    </row>
    <row r="215">
      <c r="L215" s="23">
        <v>215.0</v>
      </c>
    </row>
    <row r="216">
      <c r="L216" s="23">
        <v>216.0</v>
      </c>
    </row>
    <row r="217">
      <c r="L217" s="23">
        <v>217.0</v>
      </c>
    </row>
    <row r="218">
      <c r="L218" s="23">
        <v>218.0</v>
      </c>
    </row>
    <row r="219">
      <c r="L219" s="23">
        <v>219.0</v>
      </c>
    </row>
    <row r="220">
      <c r="L220" s="23">
        <v>220.0</v>
      </c>
    </row>
    <row r="221">
      <c r="L221" s="23">
        <v>221.0</v>
      </c>
    </row>
    <row r="222">
      <c r="L222" s="23">
        <v>222.0</v>
      </c>
    </row>
    <row r="223">
      <c r="L223" s="23">
        <v>223.0</v>
      </c>
    </row>
    <row r="224">
      <c r="L224" s="23">
        <v>224.0</v>
      </c>
    </row>
    <row r="225">
      <c r="L225" s="23">
        <v>225.0</v>
      </c>
    </row>
    <row r="226">
      <c r="L226" s="23">
        <v>226.0</v>
      </c>
    </row>
    <row r="227">
      <c r="L227" s="23">
        <v>227.0</v>
      </c>
    </row>
    <row r="228">
      <c r="L228" s="23">
        <v>228.0</v>
      </c>
    </row>
    <row r="229">
      <c r="L229" s="23">
        <v>229.0</v>
      </c>
    </row>
    <row r="230">
      <c r="L230" s="23">
        <v>230.0</v>
      </c>
    </row>
    <row r="231">
      <c r="L231" s="23">
        <v>231.0</v>
      </c>
    </row>
    <row r="232">
      <c r="L232" s="23">
        <v>232.0</v>
      </c>
    </row>
    <row r="233">
      <c r="L233" s="23">
        <v>233.0</v>
      </c>
    </row>
    <row r="234">
      <c r="L234" s="23">
        <v>234.0</v>
      </c>
    </row>
    <row r="235">
      <c r="L235" s="23">
        <v>235.0</v>
      </c>
    </row>
    <row r="236">
      <c r="L236" s="23">
        <v>236.0</v>
      </c>
    </row>
    <row r="237">
      <c r="L237" s="23">
        <v>237.0</v>
      </c>
    </row>
    <row r="238">
      <c r="L238" s="23">
        <v>238.0</v>
      </c>
    </row>
    <row r="239">
      <c r="L239" s="23">
        <v>239.0</v>
      </c>
    </row>
    <row r="240">
      <c r="L240" s="23">
        <v>240.0</v>
      </c>
    </row>
    <row r="241">
      <c r="L241" s="23">
        <v>241.0</v>
      </c>
    </row>
    <row r="242">
      <c r="L242" s="23">
        <v>242.0</v>
      </c>
    </row>
    <row r="243">
      <c r="L243" s="23">
        <v>243.0</v>
      </c>
    </row>
    <row r="244">
      <c r="L244" s="23">
        <v>244.0</v>
      </c>
    </row>
    <row r="245">
      <c r="L245" s="23">
        <v>245.0</v>
      </c>
    </row>
    <row r="246">
      <c r="L246" s="23">
        <v>246.0</v>
      </c>
    </row>
    <row r="247">
      <c r="L247" s="23">
        <v>247.0</v>
      </c>
    </row>
    <row r="248">
      <c r="L248" s="23">
        <v>248.0</v>
      </c>
    </row>
    <row r="249">
      <c r="L249" s="23">
        <v>249.0</v>
      </c>
    </row>
    <row r="250">
      <c r="L250" s="23">
        <v>250.0</v>
      </c>
    </row>
    <row r="251">
      <c r="L251" s="23">
        <v>251.0</v>
      </c>
    </row>
    <row r="252">
      <c r="L252" s="23">
        <v>252.0</v>
      </c>
    </row>
    <row r="253">
      <c r="L253" s="23">
        <v>253.0</v>
      </c>
    </row>
    <row r="254">
      <c r="L254" s="23">
        <v>254.0</v>
      </c>
    </row>
    <row r="255">
      <c r="L255" s="23">
        <v>255.0</v>
      </c>
    </row>
    <row r="256">
      <c r="L256" s="23">
        <v>256.0</v>
      </c>
    </row>
    <row r="257">
      <c r="L257" s="23">
        <v>257.0</v>
      </c>
    </row>
    <row r="258">
      <c r="L258" s="23">
        <v>258.0</v>
      </c>
    </row>
    <row r="259">
      <c r="L259" s="23">
        <v>259.0</v>
      </c>
    </row>
    <row r="260">
      <c r="L260" s="23">
        <v>260.0</v>
      </c>
    </row>
    <row r="261">
      <c r="L261" s="23">
        <v>261.0</v>
      </c>
    </row>
    <row r="262">
      <c r="L262" s="23">
        <v>262.0</v>
      </c>
    </row>
    <row r="263">
      <c r="L263" s="23">
        <v>263.0</v>
      </c>
    </row>
    <row r="264">
      <c r="L264" s="23">
        <v>264.0</v>
      </c>
    </row>
    <row r="265">
      <c r="L265" s="23">
        <v>265.0</v>
      </c>
    </row>
    <row r="266">
      <c r="L266" s="23">
        <v>266.0</v>
      </c>
    </row>
    <row r="267">
      <c r="L267" s="23">
        <v>267.0</v>
      </c>
    </row>
    <row r="268">
      <c r="L268" s="23">
        <v>268.0</v>
      </c>
    </row>
    <row r="269">
      <c r="L269" s="23">
        <v>269.0</v>
      </c>
    </row>
    <row r="270">
      <c r="L270" s="23">
        <v>270.0</v>
      </c>
    </row>
    <row r="271">
      <c r="L271" s="23">
        <v>271.0</v>
      </c>
    </row>
    <row r="272">
      <c r="L272" s="23">
        <v>272.0</v>
      </c>
    </row>
    <row r="273">
      <c r="L273" s="23">
        <v>273.0</v>
      </c>
    </row>
    <row r="274">
      <c r="L274" s="23">
        <v>274.0</v>
      </c>
    </row>
    <row r="275">
      <c r="L275" s="23">
        <v>275.0</v>
      </c>
    </row>
    <row r="276">
      <c r="L276" s="23">
        <v>276.0</v>
      </c>
    </row>
    <row r="277">
      <c r="L277" s="23">
        <v>277.0</v>
      </c>
    </row>
    <row r="278">
      <c r="L278" s="23">
        <v>278.0</v>
      </c>
    </row>
    <row r="279">
      <c r="L279" s="23">
        <v>279.0</v>
      </c>
    </row>
    <row r="280">
      <c r="L280" s="23">
        <v>280.0</v>
      </c>
    </row>
    <row r="281">
      <c r="L281" s="23">
        <v>281.0</v>
      </c>
    </row>
    <row r="282">
      <c r="L282" s="23">
        <v>282.0</v>
      </c>
    </row>
    <row r="283">
      <c r="L283" s="23">
        <v>283.0</v>
      </c>
    </row>
    <row r="284">
      <c r="L284" s="23">
        <v>284.0</v>
      </c>
    </row>
    <row r="285">
      <c r="L285" s="23">
        <v>285.0</v>
      </c>
    </row>
    <row r="286">
      <c r="L286" s="23">
        <v>286.0</v>
      </c>
    </row>
    <row r="287">
      <c r="L287" s="23">
        <v>287.0</v>
      </c>
    </row>
    <row r="288">
      <c r="L288" s="23">
        <v>288.0</v>
      </c>
    </row>
    <row r="289">
      <c r="L289" s="23">
        <v>289.0</v>
      </c>
    </row>
    <row r="290">
      <c r="L290" s="23">
        <v>290.0</v>
      </c>
    </row>
    <row r="291">
      <c r="L291" s="23">
        <v>291.0</v>
      </c>
    </row>
    <row r="292">
      <c r="L292" s="23">
        <v>292.0</v>
      </c>
    </row>
    <row r="293">
      <c r="L293" s="23">
        <v>293.0</v>
      </c>
    </row>
    <row r="294">
      <c r="L294" s="23">
        <v>294.0</v>
      </c>
    </row>
    <row r="295">
      <c r="L295" s="23">
        <v>295.0</v>
      </c>
    </row>
    <row r="296">
      <c r="L296" s="23">
        <v>296.0</v>
      </c>
    </row>
    <row r="297">
      <c r="L297" s="23">
        <v>297.0</v>
      </c>
    </row>
    <row r="298">
      <c r="L298" s="23">
        <v>298.0</v>
      </c>
    </row>
    <row r="299">
      <c r="L299" s="23">
        <v>299.0</v>
      </c>
    </row>
    <row r="300">
      <c r="L300" s="23">
        <v>300.0</v>
      </c>
    </row>
    <row r="301">
      <c r="L301" s="23">
        <v>301.0</v>
      </c>
    </row>
    <row r="302">
      <c r="L302" s="23">
        <v>302.0</v>
      </c>
    </row>
    <row r="303">
      <c r="L303" s="23">
        <v>303.0</v>
      </c>
    </row>
    <row r="304">
      <c r="L304" s="23">
        <v>304.0</v>
      </c>
    </row>
    <row r="305">
      <c r="L305" s="23">
        <v>305.0</v>
      </c>
    </row>
    <row r="306">
      <c r="L306" s="23">
        <v>306.0</v>
      </c>
    </row>
    <row r="307">
      <c r="L307" s="23">
        <v>307.0</v>
      </c>
    </row>
    <row r="308">
      <c r="L308" s="23">
        <v>308.0</v>
      </c>
    </row>
    <row r="309">
      <c r="L309" s="23">
        <v>309.0</v>
      </c>
    </row>
    <row r="310">
      <c r="L310" s="23">
        <v>310.0</v>
      </c>
    </row>
    <row r="311">
      <c r="L311" s="23">
        <v>311.0</v>
      </c>
    </row>
    <row r="312">
      <c r="L312" s="23">
        <v>312.0</v>
      </c>
    </row>
    <row r="313">
      <c r="L313" s="23">
        <v>313.0</v>
      </c>
    </row>
    <row r="314">
      <c r="L314" s="23">
        <v>314.0</v>
      </c>
    </row>
    <row r="315">
      <c r="L315" s="23">
        <v>315.0</v>
      </c>
    </row>
    <row r="316">
      <c r="L316" s="23">
        <v>316.0</v>
      </c>
    </row>
    <row r="317">
      <c r="L317" s="23">
        <v>317.0</v>
      </c>
    </row>
    <row r="318">
      <c r="L318" s="23">
        <v>318.0</v>
      </c>
    </row>
    <row r="319">
      <c r="L319" s="23">
        <v>319.0</v>
      </c>
    </row>
    <row r="320">
      <c r="L320" s="23">
        <v>320.0</v>
      </c>
    </row>
    <row r="321">
      <c r="L321" s="23">
        <v>321.0</v>
      </c>
    </row>
    <row r="322">
      <c r="L322" s="23">
        <v>322.0</v>
      </c>
    </row>
    <row r="323">
      <c r="L323" s="23">
        <v>323.0</v>
      </c>
    </row>
    <row r="324">
      <c r="L324" s="23">
        <v>324.0</v>
      </c>
    </row>
    <row r="325">
      <c r="L325" s="23">
        <v>325.0</v>
      </c>
    </row>
    <row r="326">
      <c r="L326" s="23">
        <v>326.0</v>
      </c>
    </row>
    <row r="327">
      <c r="L327" s="23">
        <v>327.0</v>
      </c>
    </row>
    <row r="328">
      <c r="L328" s="23">
        <v>328.0</v>
      </c>
    </row>
    <row r="329">
      <c r="L329" s="23">
        <v>329.0</v>
      </c>
    </row>
    <row r="330">
      <c r="L330" s="23">
        <v>330.0</v>
      </c>
    </row>
    <row r="331">
      <c r="L331" s="23">
        <v>331.0</v>
      </c>
    </row>
    <row r="332">
      <c r="L332" s="23">
        <v>332.0</v>
      </c>
    </row>
    <row r="333">
      <c r="L333" s="23">
        <v>333.0</v>
      </c>
    </row>
    <row r="334">
      <c r="L334" s="23">
        <v>334.0</v>
      </c>
    </row>
    <row r="335">
      <c r="L335" s="23">
        <v>335.0</v>
      </c>
    </row>
    <row r="336">
      <c r="L336" s="23">
        <v>336.0</v>
      </c>
    </row>
    <row r="337">
      <c r="L337" s="23">
        <v>337.0</v>
      </c>
    </row>
    <row r="338">
      <c r="L338" s="23">
        <v>338.0</v>
      </c>
    </row>
    <row r="339">
      <c r="L339" s="23">
        <v>339.0</v>
      </c>
    </row>
    <row r="340">
      <c r="L340" s="23">
        <v>340.0</v>
      </c>
    </row>
    <row r="341">
      <c r="L341" s="23">
        <v>341.0</v>
      </c>
    </row>
    <row r="342">
      <c r="L342" s="23">
        <v>342.0</v>
      </c>
    </row>
    <row r="343">
      <c r="L343" s="23">
        <v>343.0</v>
      </c>
    </row>
    <row r="344">
      <c r="L344" s="23">
        <v>344.0</v>
      </c>
    </row>
    <row r="345">
      <c r="L345" s="23">
        <v>345.0</v>
      </c>
    </row>
    <row r="346">
      <c r="L346" s="23">
        <v>346.0</v>
      </c>
    </row>
    <row r="347">
      <c r="L347" s="23">
        <v>347.0</v>
      </c>
    </row>
    <row r="348">
      <c r="L348" s="23">
        <v>348.0</v>
      </c>
    </row>
    <row r="349">
      <c r="L349" s="23">
        <v>349.0</v>
      </c>
    </row>
    <row r="350">
      <c r="L350" s="23">
        <v>350.0</v>
      </c>
    </row>
    <row r="351">
      <c r="L351" s="23">
        <v>351.0</v>
      </c>
    </row>
    <row r="352">
      <c r="L352" s="23">
        <v>352.0</v>
      </c>
    </row>
    <row r="353">
      <c r="L353" s="23">
        <v>353.0</v>
      </c>
    </row>
    <row r="354">
      <c r="L354" s="23">
        <v>354.0</v>
      </c>
    </row>
    <row r="355">
      <c r="L355" s="23">
        <v>355.0</v>
      </c>
    </row>
    <row r="356">
      <c r="L356" s="23">
        <v>356.0</v>
      </c>
    </row>
    <row r="357">
      <c r="L357" s="23">
        <v>357.0</v>
      </c>
    </row>
    <row r="358">
      <c r="L358" s="23">
        <v>358.0</v>
      </c>
    </row>
    <row r="359">
      <c r="L359" s="23">
        <v>359.0</v>
      </c>
    </row>
    <row r="360">
      <c r="L360" s="23">
        <v>360.0</v>
      </c>
    </row>
    <row r="361">
      <c r="L361" s="23">
        <v>361.0</v>
      </c>
    </row>
    <row r="362">
      <c r="L362" s="23">
        <v>362.0</v>
      </c>
    </row>
    <row r="363">
      <c r="L363" s="23">
        <v>363.0</v>
      </c>
    </row>
    <row r="364">
      <c r="L364" s="23">
        <v>364.0</v>
      </c>
    </row>
    <row r="365">
      <c r="L365" s="23">
        <v>365.0</v>
      </c>
    </row>
    <row r="366">
      <c r="L366" s="23">
        <v>366.0</v>
      </c>
    </row>
    <row r="367">
      <c r="L367" s="23">
        <v>367.0</v>
      </c>
    </row>
    <row r="368">
      <c r="L368" s="23">
        <v>368.0</v>
      </c>
    </row>
    <row r="369">
      <c r="L369" s="23">
        <v>369.0</v>
      </c>
    </row>
    <row r="370">
      <c r="L370" s="23">
        <v>370.0</v>
      </c>
    </row>
    <row r="371">
      <c r="L371" s="23">
        <v>371.0</v>
      </c>
    </row>
    <row r="372">
      <c r="L372" s="23">
        <v>372.0</v>
      </c>
    </row>
    <row r="373">
      <c r="L373" s="23">
        <v>373.0</v>
      </c>
    </row>
    <row r="374">
      <c r="L374" s="23">
        <v>374.0</v>
      </c>
    </row>
    <row r="375">
      <c r="L375" s="23">
        <v>375.0</v>
      </c>
    </row>
    <row r="376">
      <c r="L376" s="23">
        <v>376.0</v>
      </c>
    </row>
    <row r="377">
      <c r="L377" s="23">
        <v>377.0</v>
      </c>
    </row>
    <row r="378">
      <c r="L378" s="23">
        <v>378.0</v>
      </c>
    </row>
    <row r="379">
      <c r="L379" s="23">
        <v>379.0</v>
      </c>
    </row>
    <row r="380">
      <c r="L380" s="23">
        <v>380.0</v>
      </c>
    </row>
    <row r="381">
      <c r="L381" s="23">
        <v>381.0</v>
      </c>
    </row>
    <row r="382">
      <c r="L382" s="23">
        <v>382.0</v>
      </c>
    </row>
    <row r="383">
      <c r="L383" s="23">
        <v>383.0</v>
      </c>
    </row>
    <row r="384">
      <c r="L384" s="23">
        <v>384.0</v>
      </c>
    </row>
    <row r="385">
      <c r="L385" s="23">
        <v>385.0</v>
      </c>
    </row>
    <row r="386">
      <c r="L386" s="23">
        <v>386.0</v>
      </c>
    </row>
    <row r="387">
      <c r="L387" s="23">
        <v>387.0</v>
      </c>
    </row>
    <row r="388">
      <c r="L388" s="23">
        <v>388.0</v>
      </c>
    </row>
    <row r="389">
      <c r="L389" s="23">
        <v>389.0</v>
      </c>
    </row>
    <row r="390">
      <c r="L390" s="23">
        <v>390.0</v>
      </c>
    </row>
    <row r="391">
      <c r="L391" s="23">
        <v>391.0</v>
      </c>
    </row>
    <row r="392">
      <c r="L392" s="23">
        <v>392.0</v>
      </c>
    </row>
    <row r="393">
      <c r="L393" s="23">
        <v>393.0</v>
      </c>
    </row>
    <row r="394">
      <c r="L394" s="23">
        <v>394.0</v>
      </c>
    </row>
    <row r="395">
      <c r="L395" s="23">
        <v>395.0</v>
      </c>
    </row>
    <row r="396">
      <c r="L396" s="23">
        <v>396.0</v>
      </c>
    </row>
    <row r="397">
      <c r="L397" s="23">
        <v>397.0</v>
      </c>
    </row>
    <row r="398">
      <c r="L398" s="23">
        <v>398.0</v>
      </c>
    </row>
    <row r="399">
      <c r="L399" s="23">
        <v>399.0</v>
      </c>
    </row>
    <row r="400">
      <c r="L400" s="23">
        <v>400.0</v>
      </c>
    </row>
    <row r="401">
      <c r="L401" s="23">
        <v>401.0</v>
      </c>
    </row>
    <row r="402">
      <c r="L402" s="23">
        <v>402.0</v>
      </c>
    </row>
    <row r="403">
      <c r="L403" s="23">
        <v>403.0</v>
      </c>
    </row>
    <row r="404">
      <c r="L404" s="23">
        <v>404.0</v>
      </c>
    </row>
    <row r="405">
      <c r="L405" s="23">
        <v>405.0</v>
      </c>
    </row>
    <row r="406">
      <c r="L406" s="23">
        <v>406.0</v>
      </c>
    </row>
    <row r="407">
      <c r="L407" s="23">
        <v>407.0</v>
      </c>
    </row>
    <row r="408">
      <c r="L408" s="23">
        <v>408.0</v>
      </c>
    </row>
    <row r="409">
      <c r="L409" s="23">
        <v>409.0</v>
      </c>
    </row>
    <row r="410">
      <c r="L410" s="23">
        <v>410.0</v>
      </c>
    </row>
    <row r="411">
      <c r="L411" s="23">
        <v>411.0</v>
      </c>
    </row>
    <row r="412">
      <c r="L412" s="23">
        <v>412.0</v>
      </c>
    </row>
    <row r="413">
      <c r="L413" s="23">
        <v>413.0</v>
      </c>
    </row>
    <row r="414">
      <c r="L414" s="23">
        <v>414.0</v>
      </c>
    </row>
    <row r="415">
      <c r="L415" s="23">
        <v>415.0</v>
      </c>
    </row>
    <row r="416">
      <c r="L416" s="23">
        <v>416.0</v>
      </c>
    </row>
    <row r="417">
      <c r="L417" s="23">
        <v>417.0</v>
      </c>
    </row>
    <row r="418">
      <c r="L418" s="23">
        <v>418.0</v>
      </c>
    </row>
    <row r="419">
      <c r="L419" s="23">
        <v>419.0</v>
      </c>
    </row>
    <row r="420">
      <c r="L420" s="23">
        <v>420.0</v>
      </c>
    </row>
    <row r="421">
      <c r="L421" s="23">
        <v>421.0</v>
      </c>
    </row>
    <row r="422">
      <c r="L422" s="23">
        <v>422.0</v>
      </c>
    </row>
    <row r="423">
      <c r="L423" s="23">
        <v>423.0</v>
      </c>
    </row>
    <row r="424">
      <c r="L424" s="23">
        <v>424.0</v>
      </c>
    </row>
    <row r="425">
      <c r="L425" s="23">
        <v>425.0</v>
      </c>
    </row>
    <row r="426">
      <c r="L426" s="23">
        <v>426.0</v>
      </c>
    </row>
    <row r="427">
      <c r="L427" s="23">
        <v>427.0</v>
      </c>
    </row>
    <row r="428">
      <c r="L428" s="23">
        <v>428.0</v>
      </c>
    </row>
    <row r="429">
      <c r="L429" s="23">
        <v>429.0</v>
      </c>
    </row>
    <row r="430">
      <c r="L430" s="23">
        <v>430.0</v>
      </c>
    </row>
    <row r="431">
      <c r="L431" s="23">
        <v>431.0</v>
      </c>
    </row>
    <row r="432">
      <c r="L432" s="23">
        <v>432.0</v>
      </c>
    </row>
    <row r="433">
      <c r="L433" s="23">
        <v>433.0</v>
      </c>
    </row>
    <row r="434">
      <c r="L434" s="23">
        <v>434.0</v>
      </c>
    </row>
    <row r="435">
      <c r="L435" s="23">
        <v>435.0</v>
      </c>
    </row>
    <row r="436">
      <c r="L436" s="23">
        <v>436.0</v>
      </c>
    </row>
    <row r="437">
      <c r="L437" s="23">
        <v>437.0</v>
      </c>
    </row>
    <row r="438">
      <c r="L438" s="23">
        <v>438.0</v>
      </c>
    </row>
    <row r="439">
      <c r="L439" s="23">
        <v>439.0</v>
      </c>
    </row>
    <row r="440">
      <c r="L440" s="23">
        <v>440.0</v>
      </c>
    </row>
    <row r="441">
      <c r="L441" s="23">
        <v>441.0</v>
      </c>
    </row>
    <row r="442">
      <c r="L442" s="23">
        <v>442.0</v>
      </c>
    </row>
    <row r="443">
      <c r="L443" s="23">
        <v>443.0</v>
      </c>
    </row>
    <row r="444">
      <c r="L444" s="23">
        <v>444.0</v>
      </c>
    </row>
    <row r="445">
      <c r="L445" s="23">
        <v>445.0</v>
      </c>
    </row>
    <row r="446">
      <c r="L446" s="23">
        <v>446.0</v>
      </c>
    </row>
    <row r="447">
      <c r="L447" s="23">
        <v>447.0</v>
      </c>
    </row>
    <row r="448">
      <c r="L448" s="23">
        <v>448.0</v>
      </c>
    </row>
    <row r="449">
      <c r="L449" s="23">
        <v>449.0</v>
      </c>
    </row>
    <row r="450">
      <c r="L450" s="23">
        <v>450.0</v>
      </c>
    </row>
    <row r="451">
      <c r="L451" s="23">
        <v>451.0</v>
      </c>
    </row>
    <row r="452">
      <c r="L452" s="23">
        <v>452.0</v>
      </c>
    </row>
    <row r="453">
      <c r="L453" s="23">
        <v>453.0</v>
      </c>
    </row>
    <row r="454">
      <c r="L454" s="23">
        <v>454.0</v>
      </c>
    </row>
    <row r="455">
      <c r="L455" s="23">
        <v>455.0</v>
      </c>
    </row>
    <row r="456">
      <c r="L456" s="23">
        <v>456.0</v>
      </c>
    </row>
    <row r="457">
      <c r="L457" s="23">
        <v>457.0</v>
      </c>
    </row>
    <row r="458">
      <c r="L458" s="23">
        <v>458.0</v>
      </c>
    </row>
    <row r="459">
      <c r="L459" s="23">
        <v>459.0</v>
      </c>
    </row>
    <row r="460">
      <c r="L460" s="23">
        <v>460.0</v>
      </c>
    </row>
    <row r="461">
      <c r="L461" s="23">
        <v>461.0</v>
      </c>
    </row>
    <row r="462">
      <c r="L462" s="23">
        <v>462.0</v>
      </c>
    </row>
    <row r="463">
      <c r="L463" s="23">
        <v>463.0</v>
      </c>
    </row>
    <row r="464">
      <c r="L464" s="23">
        <v>464.0</v>
      </c>
    </row>
    <row r="465">
      <c r="L465" s="23">
        <v>465.0</v>
      </c>
    </row>
    <row r="466">
      <c r="L466" s="23">
        <v>466.0</v>
      </c>
    </row>
    <row r="467">
      <c r="L467" s="23">
        <v>467.0</v>
      </c>
    </row>
    <row r="468">
      <c r="L468" s="23">
        <v>468.0</v>
      </c>
    </row>
    <row r="469">
      <c r="L469" s="23">
        <v>469.0</v>
      </c>
    </row>
    <row r="470">
      <c r="L470" s="23">
        <v>470.0</v>
      </c>
    </row>
    <row r="471">
      <c r="L471" s="23">
        <v>471.0</v>
      </c>
    </row>
    <row r="472">
      <c r="L472" s="23">
        <v>472.0</v>
      </c>
    </row>
    <row r="473">
      <c r="L473" s="23">
        <v>473.0</v>
      </c>
    </row>
    <row r="474">
      <c r="L474" s="23">
        <v>474.0</v>
      </c>
    </row>
    <row r="475">
      <c r="L475" s="23">
        <v>475.0</v>
      </c>
    </row>
    <row r="476">
      <c r="L476" s="23">
        <v>476.0</v>
      </c>
    </row>
    <row r="477">
      <c r="L477" s="23">
        <v>477.0</v>
      </c>
    </row>
    <row r="478">
      <c r="L478" s="23">
        <v>478.0</v>
      </c>
    </row>
    <row r="479">
      <c r="L479" s="23">
        <v>479.0</v>
      </c>
    </row>
    <row r="480">
      <c r="L480" s="23">
        <v>480.0</v>
      </c>
    </row>
    <row r="481">
      <c r="L481" s="23">
        <v>481.0</v>
      </c>
    </row>
    <row r="482">
      <c r="L482" s="23">
        <v>482.0</v>
      </c>
    </row>
    <row r="483">
      <c r="L483" s="23">
        <v>483.0</v>
      </c>
    </row>
    <row r="484">
      <c r="L484" s="23">
        <v>484.0</v>
      </c>
    </row>
    <row r="485">
      <c r="L485" s="23">
        <v>485.0</v>
      </c>
    </row>
    <row r="486">
      <c r="L486" s="23">
        <v>486.0</v>
      </c>
    </row>
    <row r="487">
      <c r="L487" s="23">
        <v>487.0</v>
      </c>
    </row>
    <row r="488">
      <c r="L488" s="23">
        <v>488.0</v>
      </c>
    </row>
    <row r="489">
      <c r="L489" s="23">
        <v>489.0</v>
      </c>
    </row>
    <row r="490">
      <c r="L490" s="23">
        <v>490.0</v>
      </c>
    </row>
    <row r="491">
      <c r="L491" s="23">
        <v>491.0</v>
      </c>
    </row>
    <row r="492">
      <c r="L492" s="23">
        <v>492.0</v>
      </c>
    </row>
    <row r="493">
      <c r="L493" s="23">
        <v>493.0</v>
      </c>
    </row>
    <row r="494">
      <c r="L494" s="23">
        <v>494.0</v>
      </c>
    </row>
    <row r="495">
      <c r="L495" s="23">
        <v>495.0</v>
      </c>
    </row>
    <row r="496">
      <c r="L496" s="23">
        <v>496.0</v>
      </c>
    </row>
    <row r="497">
      <c r="L497" s="23">
        <v>497.0</v>
      </c>
    </row>
    <row r="498">
      <c r="L498" s="23">
        <v>498.0</v>
      </c>
    </row>
    <row r="499">
      <c r="L499" s="23">
        <v>499.0</v>
      </c>
    </row>
    <row r="500">
      <c r="L500" s="23">
        <v>500.0</v>
      </c>
    </row>
    <row r="501">
      <c r="L501" s="23">
        <v>501.0</v>
      </c>
    </row>
    <row r="502">
      <c r="L502" s="23">
        <v>502.0</v>
      </c>
    </row>
    <row r="503">
      <c r="L503" s="23">
        <v>503.0</v>
      </c>
    </row>
    <row r="504">
      <c r="L504" s="23">
        <v>504.0</v>
      </c>
    </row>
    <row r="505">
      <c r="L505" s="23">
        <v>505.0</v>
      </c>
    </row>
    <row r="506">
      <c r="L506" s="23">
        <v>506.0</v>
      </c>
    </row>
    <row r="507">
      <c r="L507" s="23">
        <v>507.0</v>
      </c>
    </row>
    <row r="508">
      <c r="L508" s="23">
        <v>508.0</v>
      </c>
    </row>
    <row r="509">
      <c r="L509" s="23">
        <v>509.0</v>
      </c>
    </row>
    <row r="510">
      <c r="L510" s="23">
        <v>510.0</v>
      </c>
    </row>
    <row r="511">
      <c r="L511" s="23">
        <v>511.0</v>
      </c>
    </row>
    <row r="512">
      <c r="L512" s="23">
        <v>512.0</v>
      </c>
    </row>
    <row r="513">
      <c r="L513" s="23">
        <v>513.0</v>
      </c>
    </row>
    <row r="514">
      <c r="L514" s="23">
        <v>514.0</v>
      </c>
    </row>
    <row r="515">
      <c r="L515" s="23">
        <v>515.0</v>
      </c>
    </row>
    <row r="516">
      <c r="L516" s="23">
        <v>516.0</v>
      </c>
    </row>
    <row r="517">
      <c r="L517" s="23">
        <v>517.0</v>
      </c>
    </row>
    <row r="518">
      <c r="L518" s="23">
        <v>518.0</v>
      </c>
    </row>
    <row r="519">
      <c r="L519" s="23">
        <v>519.0</v>
      </c>
    </row>
    <row r="520">
      <c r="L520" s="23">
        <v>520.0</v>
      </c>
    </row>
    <row r="521">
      <c r="L521" s="23">
        <v>521.0</v>
      </c>
    </row>
    <row r="522">
      <c r="L522" s="23">
        <v>522.0</v>
      </c>
    </row>
    <row r="523">
      <c r="L523" s="23">
        <v>523.0</v>
      </c>
    </row>
    <row r="524">
      <c r="L524" s="23">
        <v>524.0</v>
      </c>
    </row>
    <row r="525">
      <c r="L525" s="23">
        <v>525.0</v>
      </c>
    </row>
    <row r="526">
      <c r="L526" s="23">
        <v>526.0</v>
      </c>
    </row>
    <row r="527">
      <c r="L527" s="23">
        <v>527.0</v>
      </c>
    </row>
    <row r="528">
      <c r="L528" s="23">
        <v>528.0</v>
      </c>
    </row>
    <row r="529">
      <c r="L529" s="23">
        <v>529.0</v>
      </c>
    </row>
    <row r="530">
      <c r="L530" s="23">
        <v>530.0</v>
      </c>
    </row>
    <row r="531">
      <c r="L531" s="23">
        <v>531.0</v>
      </c>
    </row>
    <row r="532">
      <c r="L532" s="23">
        <v>532.0</v>
      </c>
    </row>
    <row r="533">
      <c r="L533" s="23">
        <v>533.0</v>
      </c>
    </row>
    <row r="534">
      <c r="L534" s="23">
        <v>534.0</v>
      </c>
    </row>
    <row r="535">
      <c r="L535" s="23">
        <v>535.0</v>
      </c>
    </row>
    <row r="536">
      <c r="L536" s="23">
        <v>536.0</v>
      </c>
    </row>
    <row r="537">
      <c r="L537" s="23">
        <v>537.0</v>
      </c>
    </row>
    <row r="538">
      <c r="L538" s="23">
        <v>538.0</v>
      </c>
    </row>
    <row r="539">
      <c r="L539" s="23">
        <v>539.0</v>
      </c>
    </row>
    <row r="540">
      <c r="L540" s="23">
        <v>540.0</v>
      </c>
    </row>
    <row r="541">
      <c r="L541" s="23">
        <v>541.0</v>
      </c>
    </row>
    <row r="542">
      <c r="L542" s="23">
        <v>542.0</v>
      </c>
    </row>
    <row r="543">
      <c r="L543" s="23">
        <v>543.0</v>
      </c>
    </row>
    <row r="544">
      <c r="L544" s="23">
        <v>544.0</v>
      </c>
    </row>
    <row r="545">
      <c r="L545" s="23">
        <v>545.0</v>
      </c>
    </row>
    <row r="546">
      <c r="L546" s="23">
        <v>546.0</v>
      </c>
    </row>
    <row r="547">
      <c r="L547" s="23">
        <v>547.0</v>
      </c>
    </row>
    <row r="548">
      <c r="L548" s="23">
        <v>548.0</v>
      </c>
    </row>
    <row r="549">
      <c r="L549" s="23">
        <v>549.0</v>
      </c>
    </row>
    <row r="550">
      <c r="L550" s="23">
        <v>550.0</v>
      </c>
    </row>
    <row r="551">
      <c r="L551" s="23">
        <v>551.0</v>
      </c>
    </row>
    <row r="552">
      <c r="L552" s="23">
        <v>552.0</v>
      </c>
    </row>
    <row r="553">
      <c r="L553" s="23">
        <v>553.0</v>
      </c>
    </row>
    <row r="554">
      <c r="L554" s="23">
        <v>554.0</v>
      </c>
    </row>
    <row r="555">
      <c r="L555" s="23">
        <v>555.0</v>
      </c>
    </row>
    <row r="556">
      <c r="L556" s="23">
        <v>556.0</v>
      </c>
    </row>
    <row r="557">
      <c r="L557" s="23">
        <v>557.0</v>
      </c>
    </row>
    <row r="558">
      <c r="L558" s="23">
        <v>558.0</v>
      </c>
    </row>
    <row r="559">
      <c r="L559" s="23">
        <v>559.0</v>
      </c>
    </row>
    <row r="560">
      <c r="L560" s="23">
        <v>560.0</v>
      </c>
    </row>
    <row r="561">
      <c r="L561" s="23">
        <v>561.0</v>
      </c>
    </row>
    <row r="562">
      <c r="L562" s="23">
        <v>562.0</v>
      </c>
    </row>
    <row r="563">
      <c r="L563" s="23">
        <v>563.0</v>
      </c>
    </row>
    <row r="564">
      <c r="L564" s="23">
        <v>564.0</v>
      </c>
    </row>
    <row r="565">
      <c r="L565" s="23">
        <v>565.0</v>
      </c>
    </row>
    <row r="566">
      <c r="L566" s="23">
        <v>566.0</v>
      </c>
    </row>
    <row r="567">
      <c r="L567" s="23">
        <v>567.0</v>
      </c>
    </row>
    <row r="568">
      <c r="L568" s="23">
        <v>568.0</v>
      </c>
    </row>
    <row r="569">
      <c r="L569" s="23">
        <v>569.0</v>
      </c>
    </row>
    <row r="570">
      <c r="L570" s="23">
        <v>570.0</v>
      </c>
    </row>
    <row r="571">
      <c r="L571" s="23">
        <v>571.0</v>
      </c>
    </row>
    <row r="572">
      <c r="L572" s="23">
        <v>572.0</v>
      </c>
    </row>
    <row r="573">
      <c r="L573" s="23">
        <v>573.0</v>
      </c>
    </row>
    <row r="574">
      <c r="L574" s="23">
        <v>574.0</v>
      </c>
    </row>
    <row r="575">
      <c r="L575" s="23">
        <v>575.0</v>
      </c>
    </row>
    <row r="576">
      <c r="L576" s="23">
        <v>576.0</v>
      </c>
    </row>
    <row r="577">
      <c r="L577" s="23">
        <v>577.0</v>
      </c>
    </row>
    <row r="578">
      <c r="L578" s="23">
        <v>578.0</v>
      </c>
    </row>
    <row r="579">
      <c r="L579" s="23">
        <v>579.0</v>
      </c>
    </row>
    <row r="580">
      <c r="L580" s="23">
        <v>580.0</v>
      </c>
    </row>
    <row r="581">
      <c r="L581" s="23">
        <v>581.0</v>
      </c>
    </row>
    <row r="582">
      <c r="L582" s="23">
        <v>582.0</v>
      </c>
    </row>
    <row r="583">
      <c r="L583" s="23">
        <v>583.0</v>
      </c>
    </row>
    <row r="584">
      <c r="L584" s="23">
        <v>584.0</v>
      </c>
    </row>
    <row r="585">
      <c r="L585" s="23">
        <v>585.0</v>
      </c>
    </row>
    <row r="586">
      <c r="L586" s="23">
        <v>586.0</v>
      </c>
    </row>
    <row r="587">
      <c r="L587" s="23">
        <v>587.0</v>
      </c>
    </row>
    <row r="588">
      <c r="L588" s="23">
        <v>588.0</v>
      </c>
    </row>
    <row r="589">
      <c r="L589" s="23">
        <v>589.0</v>
      </c>
    </row>
    <row r="590">
      <c r="L590" s="23">
        <v>590.0</v>
      </c>
    </row>
    <row r="591">
      <c r="L591" s="23">
        <v>591.0</v>
      </c>
    </row>
    <row r="592">
      <c r="L592" s="23">
        <v>592.0</v>
      </c>
    </row>
    <row r="593">
      <c r="L593" s="23">
        <v>593.0</v>
      </c>
    </row>
    <row r="594">
      <c r="L594" s="23">
        <v>594.0</v>
      </c>
    </row>
    <row r="595">
      <c r="L595" s="23">
        <v>595.0</v>
      </c>
    </row>
    <row r="596">
      <c r="L596" s="23">
        <v>596.0</v>
      </c>
    </row>
    <row r="597">
      <c r="L597" s="23">
        <v>597.0</v>
      </c>
    </row>
    <row r="598">
      <c r="L598" s="23">
        <v>598.0</v>
      </c>
    </row>
    <row r="599">
      <c r="L599" s="23">
        <v>599.0</v>
      </c>
    </row>
    <row r="600">
      <c r="L600" s="23">
        <v>600.0</v>
      </c>
    </row>
    <row r="601">
      <c r="L601" s="23">
        <v>601.0</v>
      </c>
    </row>
    <row r="602">
      <c r="L602" s="23">
        <v>602.0</v>
      </c>
    </row>
    <row r="603">
      <c r="L603" s="23">
        <v>603.0</v>
      </c>
    </row>
    <row r="604">
      <c r="L604" s="23">
        <v>604.0</v>
      </c>
    </row>
    <row r="605">
      <c r="L605" s="23">
        <v>605.0</v>
      </c>
    </row>
    <row r="606">
      <c r="L606" s="23">
        <v>606.0</v>
      </c>
    </row>
    <row r="607">
      <c r="L607" s="23">
        <v>607.0</v>
      </c>
    </row>
    <row r="608">
      <c r="L608" s="23">
        <v>608.0</v>
      </c>
    </row>
    <row r="609">
      <c r="L609" s="23">
        <v>609.0</v>
      </c>
    </row>
    <row r="610">
      <c r="L610" s="23">
        <v>610.0</v>
      </c>
    </row>
    <row r="611">
      <c r="L611" s="23">
        <v>611.0</v>
      </c>
    </row>
    <row r="612">
      <c r="L612" s="23">
        <v>612.0</v>
      </c>
    </row>
    <row r="613">
      <c r="L613" s="23">
        <v>613.0</v>
      </c>
    </row>
    <row r="614">
      <c r="L614" s="23">
        <v>614.0</v>
      </c>
    </row>
    <row r="615">
      <c r="L615" s="23">
        <v>615.0</v>
      </c>
    </row>
    <row r="616">
      <c r="L616" s="23">
        <v>616.0</v>
      </c>
    </row>
    <row r="617">
      <c r="L617" s="23">
        <v>617.0</v>
      </c>
    </row>
    <row r="618">
      <c r="L618" s="23">
        <v>618.0</v>
      </c>
    </row>
    <row r="619">
      <c r="L619" s="23">
        <v>619.0</v>
      </c>
    </row>
    <row r="620">
      <c r="L620" s="23">
        <v>620.0</v>
      </c>
    </row>
    <row r="621">
      <c r="L621" s="23">
        <v>621.0</v>
      </c>
    </row>
    <row r="622">
      <c r="L622" s="23">
        <v>622.0</v>
      </c>
    </row>
    <row r="623">
      <c r="L623" s="23">
        <v>623.0</v>
      </c>
    </row>
    <row r="624">
      <c r="L624" s="23">
        <v>624.0</v>
      </c>
    </row>
    <row r="625">
      <c r="L625" s="23">
        <v>625.0</v>
      </c>
    </row>
    <row r="626">
      <c r="L626" s="23">
        <v>626.0</v>
      </c>
    </row>
    <row r="627">
      <c r="L627" s="23">
        <v>627.0</v>
      </c>
    </row>
    <row r="628">
      <c r="L628" s="23">
        <v>628.0</v>
      </c>
    </row>
    <row r="629">
      <c r="L629" s="23">
        <v>629.0</v>
      </c>
    </row>
    <row r="630">
      <c r="L630" s="23">
        <v>630.0</v>
      </c>
    </row>
    <row r="631">
      <c r="L631" s="23">
        <v>631.0</v>
      </c>
    </row>
    <row r="632">
      <c r="L632" s="23">
        <v>632.0</v>
      </c>
    </row>
    <row r="633">
      <c r="L633" s="23">
        <v>633.0</v>
      </c>
    </row>
    <row r="634">
      <c r="L634" s="23">
        <v>634.0</v>
      </c>
    </row>
    <row r="635">
      <c r="L635" s="23">
        <v>635.0</v>
      </c>
    </row>
    <row r="636">
      <c r="L636" s="23">
        <v>636.0</v>
      </c>
    </row>
    <row r="637">
      <c r="L637" s="23">
        <v>637.0</v>
      </c>
    </row>
    <row r="638">
      <c r="L638" s="23">
        <v>638.0</v>
      </c>
    </row>
    <row r="639">
      <c r="L639" s="23">
        <v>639.0</v>
      </c>
    </row>
    <row r="640">
      <c r="L640" s="23">
        <v>640.0</v>
      </c>
    </row>
    <row r="641">
      <c r="L641" s="23">
        <v>641.0</v>
      </c>
    </row>
    <row r="642">
      <c r="L642" s="23">
        <v>642.0</v>
      </c>
    </row>
    <row r="643">
      <c r="L643" s="23">
        <v>643.0</v>
      </c>
    </row>
    <row r="644">
      <c r="L644" s="23">
        <v>644.0</v>
      </c>
    </row>
    <row r="645">
      <c r="L645" s="23">
        <v>645.0</v>
      </c>
    </row>
    <row r="646">
      <c r="L646" s="23">
        <v>646.0</v>
      </c>
    </row>
    <row r="647">
      <c r="L647" s="23">
        <v>647.0</v>
      </c>
    </row>
    <row r="648">
      <c r="L648" s="23">
        <v>648.0</v>
      </c>
    </row>
    <row r="649">
      <c r="L649" s="23">
        <v>649.0</v>
      </c>
    </row>
    <row r="650">
      <c r="L650" s="23">
        <v>650.0</v>
      </c>
    </row>
    <row r="651">
      <c r="L651" s="23">
        <v>651.0</v>
      </c>
    </row>
    <row r="652">
      <c r="L652" s="23">
        <v>652.0</v>
      </c>
    </row>
    <row r="653">
      <c r="L653" s="23">
        <v>653.0</v>
      </c>
    </row>
    <row r="654">
      <c r="L654" s="23">
        <v>654.0</v>
      </c>
    </row>
    <row r="655">
      <c r="L655" s="23">
        <v>655.0</v>
      </c>
    </row>
    <row r="656">
      <c r="L656" s="23">
        <v>656.0</v>
      </c>
    </row>
    <row r="657">
      <c r="L657" s="23">
        <v>657.0</v>
      </c>
    </row>
    <row r="658">
      <c r="L658" s="23">
        <v>658.0</v>
      </c>
    </row>
    <row r="659">
      <c r="L659" s="23">
        <v>659.0</v>
      </c>
    </row>
    <row r="660">
      <c r="L660" s="23">
        <v>660.0</v>
      </c>
    </row>
    <row r="661">
      <c r="L661" s="23">
        <v>661.0</v>
      </c>
    </row>
    <row r="662">
      <c r="L662" s="23">
        <v>662.0</v>
      </c>
    </row>
    <row r="663">
      <c r="L663" s="23">
        <v>663.0</v>
      </c>
    </row>
    <row r="664">
      <c r="L664" s="23">
        <v>664.0</v>
      </c>
    </row>
    <row r="665">
      <c r="L665" s="23">
        <v>665.0</v>
      </c>
    </row>
    <row r="666">
      <c r="L666" s="23">
        <v>666.0</v>
      </c>
    </row>
    <row r="667">
      <c r="L667" s="23">
        <v>667.0</v>
      </c>
    </row>
    <row r="668">
      <c r="L668" s="23">
        <v>668.0</v>
      </c>
    </row>
    <row r="669">
      <c r="L669" s="23">
        <v>669.0</v>
      </c>
    </row>
    <row r="670">
      <c r="L670" s="23">
        <v>670.0</v>
      </c>
    </row>
    <row r="671">
      <c r="L671" s="23">
        <v>671.0</v>
      </c>
    </row>
    <row r="672">
      <c r="L672" s="23">
        <v>672.0</v>
      </c>
    </row>
    <row r="673">
      <c r="L673" s="23">
        <v>673.0</v>
      </c>
    </row>
    <row r="674">
      <c r="L674" s="23">
        <v>674.0</v>
      </c>
    </row>
    <row r="675">
      <c r="L675" s="23">
        <v>675.0</v>
      </c>
    </row>
    <row r="676">
      <c r="L676" s="23">
        <v>676.0</v>
      </c>
    </row>
    <row r="677">
      <c r="L677" s="23">
        <v>677.0</v>
      </c>
    </row>
    <row r="678">
      <c r="L678" s="23">
        <v>678.0</v>
      </c>
    </row>
    <row r="679">
      <c r="L679" s="23">
        <v>679.0</v>
      </c>
    </row>
    <row r="680">
      <c r="L680" s="23">
        <v>680.0</v>
      </c>
    </row>
    <row r="681">
      <c r="L681" s="23">
        <v>681.0</v>
      </c>
    </row>
    <row r="682">
      <c r="L682" s="23">
        <v>682.0</v>
      </c>
    </row>
    <row r="683">
      <c r="L683" s="23">
        <v>683.0</v>
      </c>
    </row>
    <row r="684">
      <c r="L684" s="23">
        <v>684.0</v>
      </c>
    </row>
    <row r="685">
      <c r="L685" s="23">
        <v>685.0</v>
      </c>
    </row>
    <row r="686">
      <c r="L686" s="23">
        <v>686.0</v>
      </c>
    </row>
    <row r="687">
      <c r="L687" s="23">
        <v>687.0</v>
      </c>
    </row>
    <row r="688">
      <c r="L688" s="23">
        <v>688.0</v>
      </c>
    </row>
    <row r="689">
      <c r="L689" s="23">
        <v>689.0</v>
      </c>
    </row>
    <row r="690">
      <c r="L690" s="23">
        <v>690.0</v>
      </c>
    </row>
    <row r="691">
      <c r="L691" s="23">
        <v>691.0</v>
      </c>
    </row>
    <row r="692">
      <c r="L692" s="23">
        <v>692.0</v>
      </c>
    </row>
    <row r="693">
      <c r="L693" s="23">
        <v>693.0</v>
      </c>
    </row>
    <row r="694">
      <c r="L694" s="23">
        <v>694.0</v>
      </c>
    </row>
    <row r="695">
      <c r="L695" s="23">
        <v>695.0</v>
      </c>
    </row>
    <row r="696">
      <c r="L696" s="23">
        <v>696.0</v>
      </c>
    </row>
    <row r="697">
      <c r="L697" s="23">
        <v>697.0</v>
      </c>
    </row>
    <row r="698">
      <c r="L698" s="23">
        <v>698.0</v>
      </c>
    </row>
    <row r="699">
      <c r="L699" s="23">
        <v>699.0</v>
      </c>
    </row>
    <row r="700">
      <c r="L700" s="23">
        <v>700.0</v>
      </c>
    </row>
    <row r="701">
      <c r="L701" s="23">
        <v>701.0</v>
      </c>
    </row>
    <row r="702">
      <c r="L702" s="23">
        <v>702.0</v>
      </c>
    </row>
    <row r="703">
      <c r="L703" s="23">
        <v>703.0</v>
      </c>
    </row>
    <row r="704">
      <c r="L704" s="23">
        <v>704.0</v>
      </c>
    </row>
    <row r="705">
      <c r="L705" s="23">
        <v>705.0</v>
      </c>
    </row>
    <row r="706">
      <c r="L706" s="23">
        <v>706.0</v>
      </c>
    </row>
    <row r="707">
      <c r="L707" s="23">
        <v>707.0</v>
      </c>
    </row>
    <row r="708">
      <c r="L708" s="23">
        <v>708.0</v>
      </c>
    </row>
    <row r="709">
      <c r="L709" s="23">
        <v>709.0</v>
      </c>
    </row>
    <row r="710">
      <c r="L710" s="23">
        <v>710.0</v>
      </c>
    </row>
    <row r="711">
      <c r="L711" s="23">
        <v>711.0</v>
      </c>
    </row>
    <row r="712">
      <c r="L712" s="23">
        <v>712.0</v>
      </c>
    </row>
    <row r="713">
      <c r="L713" s="23">
        <v>713.0</v>
      </c>
    </row>
    <row r="714">
      <c r="L714" s="23">
        <v>714.0</v>
      </c>
    </row>
    <row r="715">
      <c r="L715" s="23">
        <v>715.0</v>
      </c>
    </row>
    <row r="716">
      <c r="L716" s="23">
        <v>716.0</v>
      </c>
    </row>
    <row r="717">
      <c r="L717" s="23">
        <v>717.0</v>
      </c>
    </row>
    <row r="718">
      <c r="L718" s="23">
        <v>718.0</v>
      </c>
    </row>
    <row r="719">
      <c r="L719" s="23">
        <v>719.0</v>
      </c>
    </row>
    <row r="720">
      <c r="L720" s="23">
        <v>720.0</v>
      </c>
    </row>
    <row r="721">
      <c r="L721" s="23">
        <v>721.0</v>
      </c>
    </row>
    <row r="722">
      <c r="L722" s="23">
        <v>722.0</v>
      </c>
    </row>
    <row r="723">
      <c r="L723" s="23">
        <v>723.0</v>
      </c>
    </row>
    <row r="724">
      <c r="L724" s="23">
        <v>724.0</v>
      </c>
    </row>
    <row r="725">
      <c r="L725" s="23">
        <v>725.0</v>
      </c>
    </row>
    <row r="726">
      <c r="L726" s="23">
        <v>726.0</v>
      </c>
    </row>
    <row r="727">
      <c r="L727" s="23">
        <v>727.0</v>
      </c>
    </row>
    <row r="728">
      <c r="L728" s="23">
        <v>728.0</v>
      </c>
    </row>
    <row r="729">
      <c r="L729" s="23">
        <v>729.0</v>
      </c>
    </row>
    <row r="730">
      <c r="L730" s="23">
        <v>730.0</v>
      </c>
    </row>
    <row r="731">
      <c r="L731" s="23">
        <v>731.0</v>
      </c>
    </row>
    <row r="732">
      <c r="L732" s="23">
        <v>732.0</v>
      </c>
    </row>
    <row r="733">
      <c r="L733" s="23">
        <v>733.0</v>
      </c>
    </row>
    <row r="734">
      <c r="L734" s="23">
        <v>734.0</v>
      </c>
    </row>
    <row r="735">
      <c r="L735" s="23">
        <v>735.0</v>
      </c>
    </row>
    <row r="736">
      <c r="L736" s="23">
        <v>736.0</v>
      </c>
    </row>
    <row r="737">
      <c r="L737" s="23">
        <v>737.0</v>
      </c>
    </row>
    <row r="738">
      <c r="L738" s="23">
        <v>738.0</v>
      </c>
    </row>
    <row r="739">
      <c r="L739" s="23">
        <v>739.0</v>
      </c>
    </row>
    <row r="740">
      <c r="L740" s="23">
        <v>740.0</v>
      </c>
    </row>
    <row r="741">
      <c r="L741" s="23">
        <v>741.0</v>
      </c>
    </row>
    <row r="742">
      <c r="L742" s="23">
        <v>742.0</v>
      </c>
    </row>
    <row r="743">
      <c r="L743" s="23">
        <v>743.0</v>
      </c>
    </row>
    <row r="744">
      <c r="L744" s="23">
        <v>744.0</v>
      </c>
    </row>
    <row r="745">
      <c r="L745" s="23">
        <v>745.0</v>
      </c>
    </row>
    <row r="746">
      <c r="L746" s="23">
        <v>746.0</v>
      </c>
    </row>
    <row r="747">
      <c r="L747" s="23">
        <v>747.0</v>
      </c>
    </row>
    <row r="748">
      <c r="L748" s="23">
        <v>748.0</v>
      </c>
    </row>
    <row r="749">
      <c r="L749" s="23">
        <v>749.0</v>
      </c>
    </row>
    <row r="750">
      <c r="L750" s="23">
        <v>750.0</v>
      </c>
    </row>
    <row r="751">
      <c r="L751" s="23">
        <v>751.0</v>
      </c>
    </row>
    <row r="752">
      <c r="L752" s="23">
        <v>752.0</v>
      </c>
    </row>
    <row r="753">
      <c r="L753" s="23">
        <v>753.0</v>
      </c>
    </row>
    <row r="754">
      <c r="L754" s="23">
        <v>754.0</v>
      </c>
    </row>
    <row r="755">
      <c r="L755" s="23">
        <v>755.0</v>
      </c>
    </row>
    <row r="756">
      <c r="L756" s="23">
        <v>756.0</v>
      </c>
    </row>
    <row r="757">
      <c r="L757" s="23">
        <v>757.0</v>
      </c>
    </row>
    <row r="758">
      <c r="L758" s="23">
        <v>758.0</v>
      </c>
    </row>
    <row r="759">
      <c r="L759" s="23">
        <v>759.0</v>
      </c>
    </row>
    <row r="760">
      <c r="L760" s="23">
        <v>760.0</v>
      </c>
    </row>
    <row r="761">
      <c r="L761" s="23">
        <v>761.0</v>
      </c>
    </row>
    <row r="762">
      <c r="L762" s="23">
        <v>762.0</v>
      </c>
    </row>
    <row r="763">
      <c r="L763" s="23">
        <v>763.0</v>
      </c>
    </row>
    <row r="764">
      <c r="L764" s="23">
        <v>764.0</v>
      </c>
    </row>
    <row r="765">
      <c r="L765" s="23">
        <v>765.0</v>
      </c>
    </row>
    <row r="766">
      <c r="L766" s="23">
        <v>766.0</v>
      </c>
    </row>
    <row r="767">
      <c r="L767" s="23">
        <v>767.0</v>
      </c>
    </row>
    <row r="768">
      <c r="L768" s="23">
        <v>768.0</v>
      </c>
    </row>
    <row r="769">
      <c r="L769" s="23">
        <v>769.0</v>
      </c>
    </row>
    <row r="770">
      <c r="L770" s="23">
        <v>770.0</v>
      </c>
    </row>
    <row r="771">
      <c r="L771" s="23">
        <v>771.0</v>
      </c>
    </row>
    <row r="772">
      <c r="L772" s="23">
        <v>772.0</v>
      </c>
    </row>
    <row r="773">
      <c r="L773" s="23">
        <v>773.0</v>
      </c>
    </row>
    <row r="774">
      <c r="L774" s="23">
        <v>774.0</v>
      </c>
    </row>
    <row r="775">
      <c r="L775" s="23">
        <v>775.0</v>
      </c>
    </row>
    <row r="776">
      <c r="L776" s="23">
        <v>776.0</v>
      </c>
    </row>
    <row r="777">
      <c r="L777" s="23">
        <v>777.0</v>
      </c>
    </row>
    <row r="778">
      <c r="L778" s="23">
        <v>778.0</v>
      </c>
    </row>
    <row r="779">
      <c r="L779" s="23">
        <v>779.0</v>
      </c>
    </row>
    <row r="780">
      <c r="L780" s="23">
        <v>780.0</v>
      </c>
    </row>
    <row r="781">
      <c r="L781" s="23">
        <v>781.0</v>
      </c>
    </row>
    <row r="782">
      <c r="L782" s="23">
        <v>782.0</v>
      </c>
    </row>
    <row r="783">
      <c r="L783" s="23">
        <v>783.0</v>
      </c>
    </row>
    <row r="784">
      <c r="L784" s="23">
        <v>784.0</v>
      </c>
    </row>
    <row r="785">
      <c r="L785" s="23">
        <v>785.0</v>
      </c>
    </row>
    <row r="786">
      <c r="L786" s="23">
        <v>786.0</v>
      </c>
    </row>
    <row r="787">
      <c r="L787" s="23">
        <v>787.0</v>
      </c>
    </row>
    <row r="788">
      <c r="L788" s="23">
        <v>788.0</v>
      </c>
    </row>
    <row r="789">
      <c r="L789" s="23">
        <v>789.0</v>
      </c>
    </row>
    <row r="790">
      <c r="L790" s="23">
        <v>790.0</v>
      </c>
    </row>
    <row r="791">
      <c r="L791" s="23">
        <v>791.0</v>
      </c>
    </row>
    <row r="792">
      <c r="L792" s="23">
        <v>792.0</v>
      </c>
    </row>
    <row r="793">
      <c r="L793" s="23">
        <v>793.0</v>
      </c>
    </row>
    <row r="794">
      <c r="L794" s="23">
        <v>794.0</v>
      </c>
    </row>
    <row r="795">
      <c r="L795" s="23">
        <v>795.0</v>
      </c>
    </row>
    <row r="796">
      <c r="L796" s="23">
        <v>796.0</v>
      </c>
    </row>
    <row r="797">
      <c r="L797" s="23">
        <v>797.0</v>
      </c>
    </row>
    <row r="798">
      <c r="L798" s="23">
        <v>798.0</v>
      </c>
    </row>
    <row r="799">
      <c r="L799" s="23">
        <v>799.0</v>
      </c>
    </row>
    <row r="800">
      <c r="L800" s="23">
        <v>800.0</v>
      </c>
    </row>
    <row r="801">
      <c r="L801" s="23">
        <v>801.0</v>
      </c>
    </row>
    <row r="802">
      <c r="L802" s="23">
        <v>802.0</v>
      </c>
    </row>
    <row r="803">
      <c r="L803" s="23">
        <v>803.0</v>
      </c>
    </row>
    <row r="804">
      <c r="L804" s="23">
        <v>804.0</v>
      </c>
    </row>
    <row r="805">
      <c r="L805" s="23">
        <v>805.0</v>
      </c>
    </row>
    <row r="806">
      <c r="L806" s="23">
        <v>806.0</v>
      </c>
    </row>
    <row r="807">
      <c r="L807" s="23">
        <v>807.0</v>
      </c>
    </row>
    <row r="808">
      <c r="L808" s="23">
        <v>808.0</v>
      </c>
    </row>
    <row r="809">
      <c r="L809" s="23">
        <v>809.0</v>
      </c>
    </row>
    <row r="810">
      <c r="L810" s="23">
        <v>810.0</v>
      </c>
    </row>
    <row r="811">
      <c r="L811" s="23">
        <v>811.0</v>
      </c>
    </row>
    <row r="812">
      <c r="L812" s="23">
        <v>812.0</v>
      </c>
    </row>
    <row r="813">
      <c r="L813" s="23">
        <v>813.0</v>
      </c>
    </row>
    <row r="814">
      <c r="L814" s="23">
        <v>814.0</v>
      </c>
    </row>
    <row r="815">
      <c r="L815" s="23">
        <v>815.0</v>
      </c>
    </row>
    <row r="816">
      <c r="L816" s="23">
        <v>816.0</v>
      </c>
    </row>
    <row r="817">
      <c r="L817" s="23">
        <v>817.0</v>
      </c>
    </row>
    <row r="818">
      <c r="L818" s="23">
        <v>818.0</v>
      </c>
    </row>
    <row r="819">
      <c r="L819" s="23">
        <v>819.0</v>
      </c>
    </row>
    <row r="820">
      <c r="L820" s="23">
        <v>820.0</v>
      </c>
    </row>
    <row r="821">
      <c r="L821" s="23">
        <v>821.0</v>
      </c>
    </row>
    <row r="822">
      <c r="L822" s="23">
        <v>822.0</v>
      </c>
    </row>
    <row r="823">
      <c r="L823" s="23">
        <v>823.0</v>
      </c>
    </row>
    <row r="824">
      <c r="L824" s="23">
        <v>824.0</v>
      </c>
    </row>
    <row r="825">
      <c r="L825" s="23">
        <v>825.0</v>
      </c>
    </row>
    <row r="826">
      <c r="L826" s="23">
        <v>826.0</v>
      </c>
    </row>
    <row r="827">
      <c r="L827" s="23">
        <v>827.0</v>
      </c>
    </row>
    <row r="828">
      <c r="L828" s="23">
        <v>828.0</v>
      </c>
    </row>
    <row r="829">
      <c r="L829" s="23">
        <v>829.0</v>
      </c>
    </row>
    <row r="830">
      <c r="L830" s="23">
        <v>830.0</v>
      </c>
    </row>
    <row r="831">
      <c r="L831" s="23">
        <v>831.0</v>
      </c>
    </row>
    <row r="832">
      <c r="L832" s="23">
        <v>832.0</v>
      </c>
    </row>
    <row r="833">
      <c r="L833" s="23">
        <v>833.0</v>
      </c>
    </row>
    <row r="834">
      <c r="L834" s="23">
        <v>834.0</v>
      </c>
    </row>
    <row r="835">
      <c r="L835" s="23">
        <v>835.0</v>
      </c>
    </row>
    <row r="836">
      <c r="L836" s="23">
        <v>836.0</v>
      </c>
    </row>
    <row r="837">
      <c r="L837" s="23">
        <v>837.0</v>
      </c>
    </row>
    <row r="838">
      <c r="L838" s="23">
        <v>838.0</v>
      </c>
    </row>
    <row r="839">
      <c r="L839" s="23">
        <v>839.0</v>
      </c>
    </row>
    <row r="840">
      <c r="L840" s="23">
        <v>840.0</v>
      </c>
    </row>
    <row r="841">
      <c r="L841" s="23">
        <v>841.0</v>
      </c>
    </row>
    <row r="842">
      <c r="L842" s="23">
        <v>842.0</v>
      </c>
    </row>
    <row r="843">
      <c r="L843" s="23">
        <v>843.0</v>
      </c>
    </row>
    <row r="844">
      <c r="L844" s="23">
        <v>844.0</v>
      </c>
    </row>
    <row r="845">
      <c r="L845" s="23">
        <v>845.0</v>
      </c>
    </row>
    <row r="846">
      <c r="L846" s="23">
        <v>846.0</v>
      </c>
    </row>
    <row r="847">
      <c r="L847" s="23">
        <v>847.0</v>
      </c>
    </row>
    <row r="848">
      <c r="L848" s="23">
        <v>848.0</v>
      </c>
    </row>
    <row r="849">
      <c r="L849" s="23">
        <v>849.0</v>
      </c>
    </row>
    <row r="850">
      <c r="L850" s="23">
        <v>850.0</v>
      </c>
    </row>
    <row r="851">
      <c r="L851" s="23">
        <v>851.0</v>
      </c>
    </row>
    <row r="852">
      <c r="L852" s="23">
        <v>852.0</v>
      </c>
    </row>
    <row r="853">
      <c r="L853" s="23">
        <v>853.0</v>
      </c>
    </row>
    <row r="854">
      <c r="L854" s="23">
        <v>854.0</v>
      </c>
    </row>
    <row r="855">
      <c r="L855" s="23">
        <v>855.0</v>
      </c>
    </row>
    <row r="856">
      <c r="L856" s="23">
        <v>856.0</v>
      </c>
    </row>
    <row r="857">
      <c r="L857" s="23">
        <v>857.0</v>
      </c>
    </row>
    <row r="858">
      <c r="L858" s="23">
        <v>858.0</v>
      </c>
    </row>
    <row r="859">
      <c r="L859" s="23">
        <v>859.0</v>
      </c>
    </row>
    <row r="860">
      <c r="L860" s="23">
        <v>860.0</v>
      </c>
    </row>
    <row r="861">
      <c r="L861" s="23">
        <v>861.0</v>
      </c>
    </row>
    <row r="862">
      <c r="L862" s="23">
        <v>862.0</v>
      </c>
    </row>
    <row r="863">
      <c r="L863" s="23">
        <v>863.0</v>
      </c>
    </row>
    <row r="864">
      <c r="L864" s="23">
        <v>864.0</v>
      </c>
    </row>
    <row r="865">
      <c r="L865" s="23">
        <v>865.0</v>
      </c>
    </row>
    <row r="866">
      <c r="L866" s="23">
        <v>866.0</v>
      </c>
    </row>
    <row r="867">
      <c r="L867" s="23">
        <v>867.0</v>
      </c>
    </row>
    <row r="868">
      <c r="L868" s="23">
        <v>868.0</v>
      </c>
    </row>
    <row r="869">
      <c r="L869" s="23">
        <v>869.0</v>
      </c>
    </row>
    <row r="870">
      <c r="L870" s="23">
        <v>870.0</v>
      </c>
    </row>
    <row r="871">
      <c r="L871" s="23">
        <v>871.0</v>
      </c>
    </row>
    <row r="872">
      <c r="L872" s="23">
        <v>872.0</v>
      </c>
    </row>
    <row r="873">
      <c r="L873" s="23">
        <v>873.0</v>
      </c>
    </row>
    <row r="874">
      <c r="L874" s="23">
        <v>874.0</v>
      </c>
    </row>
    <row r="875">
      <c r="L875" s="23">
        <v>875.0</v>
      </c>
    </row>
    <row r="876">
      <c r="L876" s="23">
        <v>876.0</v>
      </c>
    </row>
    <row r="877">
      <c r="L877" s="23">
        <v>877.0</v>
      </c>
    </row>
    <row r="878">
      <c r="L878" s="23">
        <v>878.0</v>
      </c>
    </row>
    <row r="879">
      <c r="L879" s="23">
        <v>879.0</v>
      </c>
    </row>
    <row r="880">
      <c r="L880" s="23">
        <v>880.0</v>
      </c>
    </row>
    <row r="881">
      <c r="L881" s="23">
        <v>881.0</v>
      </c>
    </row>
    <row r="882">
      <c r="L882" s="23">
        <v>882.0</v>
      </c>
    </row>
    <row r="883">
      <c r="L883" s="23">
        <v>883.0</v>
      </c>
    </row>
    <row r="884">
      <c r="L884" s="23">
        <v>884.0</v>
      </c>
    </row>
    <row r="885">
      <c r="L885" s="23">
        <v>885.0</v>
      </c>
    </row>
    <row r="886">
      <c r="L886" s="23">
        <v>886.0</v>
      </c>
    </row>
    <row r="887">
      <c r="L887" s="23">
        <v>887.0</v>
      </c>
    </row>
    <row r="888">
      <c r="L888" s="23">
        <v>888.0</v>
      </c>
    </row>
    <row r="889">
      <c r="L889" s="23">
        <v>889.0</v>
      </c>
    </row>
    <row r="890">
      <c r="L890" s="23">
        <v>890.0</v>
      </c>
    </row>
    <row r="891">
      <c r="L891" s="23">
        <v>891.0</v>
      </c>
    </row>
    <row r="892">
      <c r="L892" s="23">
        <v>892.0</v>
      </c>
    </row>
    <row r="893">
      <c r="L893" s="23">
        <v>893.0</v>
      </c>
    </row>
    <row r="894">
      <c r="L894" s="23">
        <v>894.0</v>
      </c>
    </row>
    <row r="895">
      <c r="L895" s="23">
        <v>895.0</v>
      </c>
    </row>
    <row r="896">
      <c r="L896" s="23">
        <v>896.0</v>
      </c>
    </row>
    <row r="897">
      <c r="L897" s="23">
        <v>897.0</v>
      </c>
    </row>
    <row r="898">
      <c r="L898" s="23">
        <v>898.0</v>
      </c>
    </row>
    <row r="899">
      <c r="L899" s="23">
        <v>899.0</v>
      </c>
    </row>
    <row r="900">
      <c r="L900" s="23">
        <v>900.0</v>
      </c>
    </row>
    <row r="901">
      <c r="L901" s="23">
        <v>901.0</v>
      </c>
    </row>
    <row r="902">
      <c r="L902" s="23">
        <v>902.0</v>
      </c>
    </row>
    <row r="903">
      <c r="L903" s="23">
        <v>903.0</v>
      </c>
    </row>
    <row r="904">
      <c r="L904" s="23">
        <v>904.0</v>
      </c>
    </row>
    <row r="905">
      <c r="L905" s="23">
        <v>905.0</v>
      </c>
    </row>
    <row r="906">
      <c r="L906" s="23">
        <v>906.0</v>
      </c>
    </row>
    <row r="907">
      <c r="L907" s="23">
        <v>907.0</v>
      </c>
    </row>
    <row r="908">
      <c r="L908" s="23">
        <v>908.0</v>
      </c>
    </row>
    <row r="909">
      <c r="L909" s="23">
        <v>909.0</v>
      </c>
    </row>
    <row r="910">
      <c r="L910" s="23">
        <v>910.0</v>
      </c>
    </row>
    <row r="911">
      <c r="L911" s="23">
        <v>911.0</v>
      </c>
    </row>
    <row r="912">
      <c r="L912" s="23">
        <v>912.0</v>
      </c>
    </row>
    <row r="913">
      <c r="L913" s="23">
        <v>913.0</v>
      </c>
    </row>
    <row r="914">
      <c r="L914" s="23">
        <v>914.0</v>
      </c>
    </row>
    <row r="915">
      <c r="L915" s="23">
        <v>915.0</v>
      </c>
    </row>
    <row r="916">
      <c r="L916" s="23">
        <v>916.0</v>
      </c>
    </row>
    <row r="917">
      <c r="L917" s="23">
        <v>917.0</v>
      </c>
    </row>
    <row r="918">
      <c r="L918" s="23">
        <v>918.0</v>
      </c>
    </row>
    <row r="919">
      <c r="L919" s="23">
        <v>919.0</v>
      </c>
    </row>
    <row r="920">
      <c r="L920" s="23">
        <v>920.0</v>
      </c>
    </row>
    <row r="921">
      <c r="L921" s="23">
        <v>921.0</v>
      </c>
    </row>
    <row r="922">
      <c r="L922" s="23">
        <v>922.0</v>
      </c>
    </row>
    <row r="923">
      <c r="L923" s="23">
        <v>923.0</v>
      </c>
    </row>
    <row r="924">
      <c r="L924" s="23">
        <v>924.0</v>
      </c>
    </row>
    <row r="925">
      <c r="L925" s="23">
        <v>925.0</v>
      </c>
    </row>
    <row r="926">
      <c r="L926" s="23">
        <v>926.0</v>
      </c>
    </row>
    <row r="927">
      <c r="L927" s="23">
        <v>927.0</v>
      </c>
    </row>
    <row r="928">
      <c r="L928" s="23">
        <v>928.0</v>
      </c>
    </row>
    <row r="929">
      <c r="L929" s="23">
        <v>929.0</v>
      </c>
    </row>
    <row r="930">
      <c r="L930" s="23">
        <v>930.0</v>
      </c>
    </row>
    <row r="931">
      <c r="L931" s="23">
        <v>931.0</v>
      </c>
    </row>
    <row r="932">
      <c r="L932" s="23">
        <v>932.0</v>
      </c>
    </row>
    <row r="933">
      <c r="L933" s="23">
        <v>933.0</v>
      </c>
    </row>
    <row r="934">
      <c r="L934" s="23">
        <v>934.0</v>
      </c>
    </row>
    <row r="935">
      <c r="L935" s="23">
        <v>935.0</v>
      </c>
    </row>
    <row r="936">
      <c r="L936" s="23">
        <v>936.0</v>
      </c>
    </row>
    <row r="937">
      <c r="L937" s="23">
        <v>937.0</v>
      </c>
    </row>
    <row r="938">
      <c r="L938" s="23">
        <v>938.0</v>
      </c>
    </row>
    <row r="939">
      <c r="L939" s="23">
        <v>939.0</v>
      </c>
    </row>
    <row r="940">
      <c r="L940" s="23">
        <v>940.0</v>
      </c>
    </row>
    <row r="941">
      <c r="L941" s="23">
        <v>941.0</v>
      </c>
    </row>
    <row r="942">
      <c r="L942" s="23">
        <v>942.0</v>
      </c>
    </row>
    <row r="943">
      <c r="L943" s="23">
        <v>943.0</v>
      </c>
    </row>
    <row r="944">
      <c r="L944" s="23">
        <v>944.0</v>
      </c>
    </row>
    <row r="945">
      <c r="L945" s="23">
        <v>945.0</v>
      </c>
    </row>
    <row r="946">
      <c r="L946" s="23">
        <v>946.0</v>
      </c>
    </row>
    <row r="947">
      <c r="L947" s="23">
        <v>947.0</v>
      </c>
    </row>
    <row r="948">
      <c r="L948" s="23">
        <v>948.0</v>
      </c>
    </row>
    <row r="949">
      <c r="L949" s="23">
        <v>949.0</v>
      </c>
    </row>
    <row r="950">
      <c r="L950" s="23">
        <v>950.0</v>
      </c>
    </row>
    <row r="951">
      <c r="L951" s="23">
        <v>951.0</v>
      </c>
    </row>
    <row r="952">
      <c r="L952" s="23">
        <v>952.0</v>
      </c>
    </row>
    <row r="953">
      <c r="L953" s="23">
        <v>953.0</v>
      </c>
    </row>
    <row r="954">
      <c r="L954" s="23">
        <v>954.0</v>
      </c>
    </row>
    <row r="955">
      <c r="L955" s="23">
        <v>955.0</v>
      </c>
    </row>
    <row r="956">
      <c r="L956" s="23">
        <v>956.0</v>
      </c>
    </row>
    <row r="957">
      <c r="L957" s="23">
        <v>957.0</v>
      </c>
    </row>
    <row r="958">
      <c r="L958" s="23">
        <v>958.0</v>
      </c>
    </row>
    <row r="959">
      <c r="L959" s="23">
        <v>959.0</v>
      </c>
    </row>
    <row r="960">
      <c r="L960" s="23">
        <v>960.0</v>
      </c>
    </row>
    <row r="961">
      <c r="L961" s="23">
        <v>961.0</v>
      </c>
    </row>
    <row r="962">
      <c r="L962" s="23">
        <v>962.0</v>
      </c>
    </row>
    <row r="963">
      <c r="L963" s="23">
        <v>963.0</v>
      </c>
    </row>
    <row r="964">
      <c r="L964" s="23">
        <v>964.0</v>
      </c>
    </row>
    <row r="965">
      <c r="L965" s="23">
        <v>965.0</v>
      </c>
    </row>
    <row r="966">
      <c r="L966" s="23">
        <v>966.0</v>
      </c>
    </row>
    <row r="967">
      <c r="L967" s="23">
        <v>967.0</v>
      </c>
    </row>
    <row r="968">
      <c r="L968" s="23">
        <v>968.0</v>
      </c>
    </row>
    <row r="969">
      <c r="L969" s="23">
        <v>969.0</v>
      </c>
    </row>
    <row r="970">
      <c r="L970" s="23">
        <v>970.0</v>
      </c>
    </row>
    <row r="971">
      <c r="L971" s="23">
        <v>971.0</v>
      </c>
    </row>
    <row r="972">
      <c r="L972" s="23">
        <v>972.0</v>
      </c>
    </row>
    <row r="973">
      <c r="L973" s="23">
        <v>973.0</v>
      </c>
    </row>
    <row r="974">
      <c r="L974" s="23">
        <v>974.0</v>
      </c>
    </row>
    <row r="975">
      <c r="L975" s="23">
        <v>975.0</v>
      </c>
    </row>
    <row r="976">
      <c r="L976" s="23">
        <v>976.0</v>
      </c>
    </row>
    <row r="977">
      <c r="L977" s="23">
        <v>977.0</v>
      </c>
    </row>
    <row r="978">
      <c r="L978" s="23">
        <v>978.0</v>
      </c>
    </row>
    <row r="979">
      <c r="L979" s="23">
        <v>979.0</v>
      </c>
    </row>
    <row r="980">
      <c r="L980" s="23">
        <v>980.0</v>
      </c>
    </row>
    <row r="981">
      <c r="L981" s="23">
        <v>981.0</v>
      </c>
    </row>
    <row r="982">
      <c r="L982" s="23">
        <v>982.0</v>
      </c>
    </row>
    <row r="983">
      <c r="L983" s="23">
        <v>983.0</v>
      </c>
    </row>
    <row r="984">
      <c r="L984" s="23">
        <v>984.0</v>
      </c>
    </row>
    <row r="985">
      <c r="L985" s="23">
        <v>985.0</v>
      </c>
    </row>
    <row r="986">
      <c r="L986" s="23">
        <v>986.0</v>
      </c>
    </row>
    <row r="987">
      <c r="L987" s="23">
        <v>987.0</v>
      </c>
    </row>
    <row r="988">
      <c r="L988" s="23">
        <v>988.0</v>
      </c>
    </row>
    <row r="989">
      <c r="L989" s="23">
        <v>989.0</v>
      </c>
    </row>
    <row r="990">
      <c r="L990" s="23">
        <v>990.0</v>
      </c>
    </row>
    <row r="991">
      <c r="L991" s="23">
        <v>991.0</v>
      </c>
    </row>
    <row r="992">
      <c r="L992" s="23">
        <v>992.0</v>
      </c>
    </row>
    <row r="993">
      <c r="L993" s="23">
        <v>993.0</v>
      </c>
    </row>
    <row r="994">
      <c r="L994" s="23">
        <v>994.0</v>
      </c>
    </row>
    <row r="995">
      <c r="L995" s="23">
        <v>995.0</v>
      </c>
    </row>
    <row r="996">
      <c r="L996" s="23">
        <v>996.0</v>
      </c>
    </row>
    <row r="997">
      <c r="L997" s="23">
        <v>997.0</v>
      </c>
    </row>
    <row r="998">
      <c r="L998" s="23">
        <v>998.0</v>
      </c>
    </row>
    <row r="999">
      <c r="L999" s="23">
        <v>999.0</v>
      </c>
    </row>
    <row r="1000">
      <c r="L1000" s="23">
        <v>1000.0</v>
      </c>
    </row>
  </sheetData>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27" t="s">
        <v>225</v>
      </c>
      <c r="B1" s="27" t="s">
        <v>226</v>
      </c>
      <c r="G1" s="2" t="s">
        <v>297</v>
      </c>
    </row>
    <row r="2">
      <c r="A2" s="53" t="s">
        <v>20</v>
      </c>
      <c r="B2" s="52" t="s">
        <v>20</v>
      </c>
    </row>
    <row r="3">
      <c r="A3" s="49" t="s">
        <v>20</v>
      </c>
      <c r="B3" s="54" t="s">
        <v>20</v>
      </c>
    </row>
    <row r="4">
      <c r="A4" s="49" t="s">
        <v>20</v>
      </c>
      <c r="B4" s="54" t="s">
        <v>20</v>
      </c>
    </row>
    <row r="5">
      <c r="A5" s="49" t="s">
        <v>20</v>
      </c>
      <c r="B5" s="54" t="s">
        <v>20</v>
      </c>
    </row>
    <row r="6">
      <c r="A6" s="49" t="s">
        <v>20</v>
      </c>
      <c r="B6" s="54" t="s">
        <v>20</v>
      </c>
    </row>
    <row r="7">
      <c r="A7" s="49" t="s">
        <v>20</v>
      </c>
      <c r="B7" s="54" t="s">
        <v>20</v>
      </c>
      <c r="G7" s="27" t="s">
        <v>225</v>
      </c>
    </row>
    <row r="8">
      <c r="A8" s="53" t="s">
        <v>20</v>
      </c>
      <c r="B8" s="52" t="s">
        <v>20</v>
      </c>
      <c r="E8" s="28"/>
      <c r="F8" s="41" t="s">
        <v>20</v>
      </c>
      <c r="G8" s="41" t="s">
        <v>18</v>
      </c>
      <c r="H8" s="41" t="s">
        <v>44</v>
      </c>
      <c r="I8" s="23" t="s">
        <v>281</v>
      </c>
    </row>
    <row r="9">
      <c r="A9" s="57"/>
      <c r="B9" s="57"/>
      <c r="E9" s="41" t="s">
        <v>20</v>
      </c>
      <c r="F9" s="28">
        <f t="shared" ref="F9:H9" si="1">COUNTIFS($A$2:$A$80 , F$8 , $B$2:$B$80 , $E9)</f>
        <v>65</v>
      </c>
      <c r="G9" s="28">
        <f t="shared" si="1"/>
        <v>0</v>
      </c>
      <c r="H9" s="28">
        <f t="shared" si="1"/>
        <v>0</v>
      </c>
      <c r="I9">
        <f t="shared" ref="I9:I11" si="3">SUM(F9:H9)</f>
        <v>65</v>
      </c>
    </row>
    <row r="10">
      <c r="A10" s="53" t="s">
        <v>20</v>
      </c>
      <c r="B10" s="52" t="s">
        <v>20</v>
      </c>
      <c r="D10" s="27" t="s">
        <v>226</v>
      </c>
      <c r="E10" s="41" t="s">
        <v>18</v>
      </c>
      <c r="F10" s="28">
        <f t="shared" ref="F10:H10" si="2">COUNTIFS($A$2:$A$80 , F$8 , $B$2:$B$80 , $E10)</f>
        <v>0</v>
      </c>
      <c r="G10" s="28">
        <f t="shared" si="2"/>
        <v>10</v>
      </c>
      <c r="H10" s="28">
        <f t="shared" si="2"/>
        <v>0</v>
      </c>
      <c r="I10">
        <f t="shared" si="3"/>
        <v>10</v>
      </c>
    </row>
    <row r="11">
      <c r="A11" s="53" t="s">
        <v>20</v>
      </c>
      <c r="B11" s="52" t="s">
        <v>20</v>
      </c>
      <c r="E11" s="41" t="s">
        <v>44</v>
      </c>
      <c r="F11" s="28">
        <f t="shared" ref="F11:H11" si="4">COUNTIFS($A$2:$A$80 , F$8 , $B$2:$B$80 , $E11)</f>
        <v>0</v>
      </c>
      <c r="G11" s="28">
        <f t="shared" si="4"/>
        <v>0</v>
      </c>
      <c r="H11" s="28">
        <f t="shared" si="4"/>
        <v>1</v>
      </c>
      <c r="I11">
        <f t="shared" si="3"/>
        <v>1</v>
      </c>
    </row>
    <row r="12">
      <c r="A12" s="53" t="s">
        <v>20</v>
      </c>
      <c r="B12" s="52" t="s">
        <v>20</v>
      </c>
      <c r="E12" s="23" t="s">
        <v>281</v>
      </c>
      <c r="F12">
        <f t="shared" ref="F12:I12" si="5">SUM(F9:F11)</f>
        <v>65</v>
      </c>
      <c r="G12">
        <f t="shared" si="5"/>
        <v>10</v>
      </c>
      <c r="H12">
        <f t="shared" si="5"/>
        <v>1</v>
      </c>
      <c r="I12">
        <f t="shared" si="5"/>
        <v>76</v>
      </c>
    </row>
    <row r="13">
      <c r="A13" s="53" t="s">
        <v>20</v>
      </c>
      <c r="B13" s="52" t="s">
        <v>20</v>
      </c>
    </row>
    <row r="14">
      <c r="A14" s="53" t="s">
        <v>20</v>
      </c>
      <c r="B14" s="52" t="s">
        <v>20</v>
      </c>
    </row>
    <row r="15">
      <c r="A15" s="53" t="s">
        <v>20</v>
      </c>
      <c r="B15" s="52" t="s">
        <v>20</v>
      </c>
      <c r="E15" s="23" t="s">
        <v>285</v>
      </c>
      <c r="F15">
        <f>F9</f>
        <v>65</v>
      </c>
      <c r="G15">
        <f>G10</f>
        <v>10</v>
      </c>
      <c r="H15">
        <f>H11</f>
        <v>1</v>
      </c>
      <c r="I15">
        <f t="shared" ref="I15:I16" si="6">SUM(F15:H15)</f>
        <v>76</v>
      </c>
    </row>
    <row r="16">
      <c r="A16" s="53" t="s">
        <v>20</v>
      </c>
      <c r="B16" s="52" t="s">
        <v>20</v>
      </c>
      <c r="E16" s="23" t="s">
        <v>286</v>
      </c>
      <c r="F16">
        <f>F$12 * $I9 / $I$12</f>
        <v>55.59210526</v>
      </c>
      <c r="G16">
        <f>G$12 * $I10 / $I$12</f>
        <v>1.315789474</v>
      </c>
      <c r="H16">
        <f>H$12 * $I11 / $I$12</f>
        <v>0.01315789474</v>
      </c>
      <c r="I16">
        <f t="shared" si="6"/>
        <v>56.92105263</v>
      </c>
    </row>
    <row r="17">
      <c r="A17" s="53" t="s">
        <v>20</v>
      </c>
      <c r="B17" s="52" t="s">
        <v>20</v>
      </c>
    </row>
    <row r="18">
      <c r="A18" s="53" t="s">
        <v>20</v>
      </c>
      <c r="B18" s="52" t="s">
        <v>20</v>
      </c>
    </row>
    <row r="19">
      <c r="A19" s="53" t="s">
        <v>20</v>
      </c>
      <c r="B19" s="52" t="s">
        <v>20</v>
      </c>
    </row>
    <row r="20">
      <c r="A20" s="53" t="s">
        <v>20</v>
      </c>
      <c r="B20" s="52" t="s">
        <v>20</v>
      </c>
    </row>
    <row r="21">
      <c r="A21" s="53" t="s">
        <v>20</v>
      </c>
      <c r="B21" s="52" t="s">
        <v>20</v>
      </c>
    </row>
    <row r="22">
      <c r="A22" s="57"/>
      <c r="B22" s="57"/>
      <c r="E22" s="27" t="s">
        <v>288</v>
      </c>
      <c r="F22" s="39">
        <f>(I15 - I16) / (I12 - I16)</f>
        <v>1</v>
      </c>
    </row>
    <row r="23">
      <c r="A23" s="53" t="s">
        <v>20</v>
      </c>
      <c r="B23" s="52" t="s">
        <v>20</v>
      </c>
    </row>
    <row r="24">
      <c r="A24" s="53" t="s">
        <v>20</v>
      </c>
      <c r="B24" s="52" t="s">
        <v>20</v>
      </c>
    </row>
    <row r="25">
      <c r="A25" s="53" t="s">
        <v>20</v>
      </c>
      <c r="B25" s="52" t="s">
        <v>20</v>
      </c>
    </row>
    <row r="26">
      <c r="A26" s="53" t="s">
        <v>20</v>
      </c>
      <c r="B26" s="52" t="s">
        <v>20</v>
      </c>
    </row>
    <row r="27">
      <c r="A27" s="53" t="s">
        <v>20</v>
      </c>
      <c r="B27" s="52" t="s">
        <v>20</v>
      </c>
    </row>
    <row r="28">
      <c r="A28" s="53" t="s">
        <v>20</v>
      </c>
      <c r="B28" s="52" t="s">
        <v>20</v>
      </c>
    </row>
    <row r="29">
      <c r="A29" s="53" t="s">
        <v>20</v>
      </c>
      <c r="B29" s="53" t="s">
        <v>20</v>
      </c>
    </row>
    <row r="30">
      <c r="A30" s="53" t="s">
        <v>20</v>
      </c>
      <c r="B30" s="52" t="s">
        <v>20</v>
      </c>
    </row>
    <row r="31">
      <c r="A31" s="53" t="s">
        <v>20</v>
      </c>
      <c r="B31" s="52" t="s">
        <v>20</v>
      </c>
    </row>
    <row r="32">
      <c r="A32" s="53" t="s">
        <v>20</v>
      </c>
      <c r="B32" s="52" t="s">
        <v>20</v>
      </c>
    </row>
    <row r="33">
      <c r="A33" s="53" t="s">
        <v>20</v>
      </c>
      <c r="B33" s="52" t="s">
        <v>20</v>
      </c>
    </row>
    <row r="34">
      <c r="A34" s="53" t="s">
        <v>20</v>
      </c>
      <c r="B34" s="53" t="s">
        <v>20</v>
      </c>
    </row>
    <row r="35">
      <c r="A35" s="57"/>
      <c r="B35" s="57"/>
    </row>
    <row r="36">
      <c r="A36" s="53" t="s">
        <v>20</v>
      </c>
      <c r="B36" s="53" t="s">
        <v>20</v>
      </c>
    </row>
    <row r="37">
      <c r="A37" s="53" t="s">
        <v>20</v>
      </c>
      <c r="B37" s="53" t="s">
        <v>20</v>
      </c>
    </row>
    <row r="38">
      <c r="A38" s="53" t="s">
        <v>20</v>
      </c>
      <c r="B38" s="53" t="s">
        <v>20</v>
      </c>
    </row>
    <row r="39">
      <c r="A39" s="53" t="s">
        <v>20</v>
      </c>
      <c r="B39" s="53" t="s">
        <v>20</v>
      </c>
    </row>
    <row r="40">
      <c r="A40" s="53" t="s">
        <v>20</v>
      </c>
      <c r="B40" s="53" t="s">
        <v>20</v>
      </c>
    </row>
    <row r="41">
      <c r="A41" s="53" t="s">
        <v>20</v>
      </c>
      <c r="B41" s="53" t="s">
        <v>20</v>
      </c>
    </row>
    <row r="42">
      <c r="A42" s="53" t="s">
        <v>20</v>
      </c>
      <c r="B42" s="53" t="s">
        <v>20</v>
      </c>
    </row>
    <row r="43">
      <c r="A43" s="53" t="s">
        <v>20</v>
      </c>
      <c r="B43" s="53" t="s">
        <v>20</v>
      </c>
    </row>
    <row r="44">
      <c r="A44" s="59" t="s">
        <v>18</v>
      </c>
      <c r="B44" s="53" t="s">
        <v>18</v>
      </c>
    </row>
    <row r="45">
      <c r="A45" s="53" t="s">
        <v>20</v>
      </c>
      <c r="B45" s="53" t="s">
        <v>20</v>
      </c>
    </row>
    <row r="46">
      <c r="A46" s="59" t="s">
        <v>18</v>
      </c>
      <c r="B46" s="59" t="s">
        <v>18</v>
      </c>
    </row>
    <row r="47">
      <c r="A47" s="53" t="s">
        <v>20</v>
      </c>
      <c r="B47" s="53" t="s">
        <v>20</v>
      </c>
    </row>
    <row r="48">
      <c r="A48" s="53" t="s">
        <v>20</v>
      </c>
      <c r="B48" s="53" t="s">
        <v>20</v>
      </c>
    </row>
    <row r="49">
      <c r="A49" s="53" t="s">
        <v>20</v>
      </c>
      <c r="B49" s="53" t="s">
        <v>20</v>
      </c>
    </row>
    <row r="50">
      <c r="A50" s="59" t="s">
        <v>18</v>
      </c>
      <c r="B50" s="53" t="s">
        <v>18</v>
      </c>
    </row>
    <row r="51">
      <c r="A51" s="59" t="s">
        <v>18</v>
      </c>
      <c r="B51" s="52" t="s">
        <v>18</v>
      </c>
    </row>
    <row r="52">
      <c r="A52" s="53" t="s">
        <v>20</v>
      </c>
      <c r="B52" s="52" t="s">
        <v>20</v>
      </c>
    </row>
    <row r="53">
      <c r="A53" s="53" t="s">
        <v>20</v>
      </c>
      <c r="B53" s="53" t="s">
        <v>20</v>
      </c>
    </row>
    <row r="54">
      <c r="A54" s="53" t="s">
        <v>20</v>
      </c>
      <c r="B54" s="52" t="s">
        <v>20</v>
      </c>
    </row>
    <row r="55">
      <c r="A55" s="53" t="s">
        <v>20</v>
      </c>
      <c r="B55" s="52" t="s">
        <v>20</v>
      </c>
    </row>
    <row r="56">
      <c r="A56" s="53" t="s">
        <v>20</v>
      </c>
      <c r="B56" s="52" t="s">
        <v>20</v>
      </c>
    </row>
    <row r="57">
      <c r="A57" s="53" t="s">
        <v>20</v>
      </c>
      <c r="B57" s="52" t="s">
        <v>20</v>
      </c>
    </row>
    <row r="58">
      <c r="A58" s="53" t="s">
        <v>20</v>
      </c>
      <c r="B58" s="52" t="s">
        <v>20</v>
      </c>
    </row>
    <row r="59">
      <c r="A59" s="53" t="s">
        <v>20</v>
      </c>
      <c r="B59" s="53" t="s">
        <v>20</v>
      </c>
    </row>
    <row r="60">
      <c r="A60" s="53" t="s">
        <v>20</v>
      </c>
      <c r="B60" s="52" t="s">
        <v>20</v>
      </c>
    </row>
    <row r="61">
      <c r="A61" s="53" t="s">
        <v>20</v>
      </c>
      <c r="B61" s="52" t="s">
        <v>20</v>
      </c>
    </row>
    <row r="62">
      <c r="A62" s="59" t="s">
        <v>18</v>
      </c>
      <c r="B62" s="52" t="s">
        <v>18</v>
      </c>
    </row>
    <row r="63">
      <c r="A63" s="53" t="s">
        <v>20</v>
      </c>
      <c r="B63" s="52" t="s">
        <v>20</v>
      </c>
    </row>
    <row r="64">
      <c r="A64" s="53" t="s">
        <v>20</v>
      </c>
      <c r="B64" s="52" t="s">
        <v>20</v>
      </c>
    </row>
    <row r="65">
      <c r="A65" s="59" t="s">
        <v>18</v>
      </c>
      <c r="B65" s="53" t="s">
        <v>18</v>
      </c>
    </row>
    <row r="66">
      <c r="A66" s="53" t="s">
        <v>20</v>
      </c>
      <c r="B66" s="52" t="s">
        <v>20</v>
      </c>
    </row>
    <row r="67">
      <c r="A67" s="53" t="s">
        <v>20</v>
      </c>
      <c r="B67" s="53" t="s">
        <v>20</v>
      </c>
    </row>
    <row r="68">
      <c r="A68" s="53" t="s">
        <v>20</v>
      </c>
      <c r="B68" s="53" t="s">
        <v>20</v>
      </c>
    </row>
    <row r="69">
      <c r="A69" s="53" t="s">
        <v>20</v>
      </c>
      <c r="B69" s="53" t="s">
        <v>20</v>
      </c>
    </row>
    <row r="70">
      <c r="A70" s="59" t="s">
        <v>18</v>
      </c>
      <c r="B70" s="53" t="s">
        <v>18</v>
      </c>
    </row>
    <row r="71">
      <c r="A71" s="53" t="s">
        <v>20</v>
      </c>
      <c r="B71" s="53" t="s">
        <v>20</v>
      </c>
    </row>
    <row r="72">
      <c r="A72" s="53" t="s">
        <v>20</v>
      </c>
      <c r="B72" s="53" t="s">
        <v>20</v>
      </c>
    </row>
    <row r="73">
      <c r="A73" s="53" t="s">
        <v>20</v>
      </c>
      <c r="B73" s="53" t="s">
        <v>20</v>
      </c>
    </row>
    <row r="74">
      <c r="A74" s="53" t="s">
        <v>20</v>
      </c>
      <c r="B74" s="53" t="s">
        <v>20</v>
      </c>
    </row>
    <row r="75">
      <c r="A75" s="59" t="s">
        <v>44</v>
      </c>
      <c r="B75" s="59" t="s">
        <v>44</v>
      </c>
    </row>
    <row r="76">
      <c r="A76" s="53" t="s">
        <v>20</v>
      </c>
      <c r="B76" s="53" t="s">
        <v>20</v>
      </c>
    </row>
    <row r="77">
      <c r="A77" s="59" t="s">
        <v>18</v>
      </c>
      <c r="B77" s="53" t="s">
        <v>18</v>
      </c>
    </row>
    <row r="78">
      <c r="A78" s="59" t="s">
        <v>18</v>
      </c>
      <c r="B78" s="53" t="s">
        <v>18</v>
      </c>
    </row>
    <row r="79">
      <c r="A79" s="53" t="s">
        <v>20</v>
      </c>
      <c r="B79" s="53" t="s">
        <v>20</v>
      </c>
    </row>
    <row r="80">
      <c r="A80" s="59" t="s">
        <v>18</v>
      </c>
      <c r="B80" s="53" t="s">
        <v>18</v>
      </c>
    </row>
    <row r="81">
      <c r="A81" s="49"/>
      <c r="B81" s="49"/>
    </row>
    <row r="82">
      <c r="A82" s="49"/>
      <c r="B82" s="49"/>
    </row>
    <row r="83">
      <c r="A83" s="49"/>
      <c r="B83" s="49"/>
    </row>
    <row r="84">
      <c r="A84" s="49"/>
      <c r="B84" s="49"/>
    </row>
    <row r="85">
      <c r="A85" s="49"/>
      <c r="B85" s="49"/>
    </row>
    <row r="86">
      <c r="A86" s="49"/>
      <c r="B86" s="49"/>
    </row>
    <row r="87">
      <c r="A87" s="49"/>
      <c r="B87" s="49"/>
    </row>
    <row r="88">
      <c r="A88" s="49"/>
      <c r="B88" s="49"/>
    </row>
    <row r="89">
      <c r="A89" s="49"/>
      <c r="B89" s="49"/>
    </row>
    <row r="90">
      <c r="A90" s="49"/>
      <c r="B90" s="49"/>
    </row>
    <row r="91">
      <c r="A91" s="49"/>
      <c r="B91" s="49"/>
    </row>
    <row r="92">
      <c r="A92" s="49"/>
      <c r="B92" s="49"/>
    </row>
    <row r="93">
      <c r="A93" s="49"/>
      <c r="B93" s="49"/>
    </row>
    <row r="94">
      <c r="A94" s="49"/>
      <c r="B94" s="49"/>
    </row>
    <row r="95">
      <c r="A95" s="49"/>
      <c r="B95" s="49"/>
    </row>
    <row r="96">
      <c r="A96" s="49"/>
      <c r="B96" s="49"/>
    </row>
    <row r="97">
      <c r="A97" s="49"/>
      <c r="B97" s="49"/>
    </row>
    <row r="98">
      <c r="A98" s="49"/>
      <c r="B98" s="49"/>
    </row>
    <row r="99">
      <c r="A99" s="49"/>
      <c r="B99" s="49"/>
    </row>
    <row r="100">
      <c r="A100" s="49"/>
      <c r="B100" s="49"/>
    </row>
    <row r="101">
      <c r="A101" s="49"/>
      <c r="B101" s="49"/>
    </row>
    <row r="102">
      <c r="A102" s="49"/>
      <c r="B102" s="49"/>
    </row>
    <row r="103">
      <c r="A103" s="49"/>
      <c r="B103" s="49"/>
    </row>
    <row r="104">
      <c r="A104" s="49"/>
      <c r="B104" s="49"/>
    </row>
    <row r="105">
      <c r="A105" s="49"/>
      <c r="B105" s="49"/>
    </row>
    <row r="106">
      <c r="A106" s="49"/>
      <c r="B106" s="49"/>
    </row>
    <row r="107">
      <c r="A107" s="49"/>
      <c r="B107" s="49"/>
    </row>
    <row r="108">
      <c r="A108" s="49"/>
      <c r="B108" s="49"/>
    </row>
    <row r="109">
      <c r="A109" s="49"/>
      <c r="B109" s="49"/>
    </row>
    <row r="110">
      <c r="A110" s="49"/>
      <c r="B110" s="49"/>
    </row>
    <row r="111">
      <c r="A111" s="49"/>
      <c r="B111" s="49"/>
    </row>
    <row r="112">
      <c r="A112" s="49"/>
      <c r="B112" s="49"/>
    </row>
    <row r="113">
      <c r="A113" s="49"/>
      <c r="B113" s="49"/>
    </row>
    <row r="114">
      <c r="A114" s="49"/>
      <c r="B114" s="49"/>
    </row>
    <row r="115">
      <c r="A115" s="49"/>
      <c r="B115" s="49"/>
    </row>
    <row r="116">
      <c r="A116" s="49"/>
      <c r="B116" s="49"/>
    </row>
    <row r="117">
      <c r="A117" s="49"/>
      <c r="B117" s="49"/>
    </row>
    <row r="118">
      <c r="A118" s="49"/>
      <c r="B118" s="49"/>
    </row>
    <row r="119">
      <c r="A119" s="49"/>
      <c r="B119" s="49"/>
    </row>
    <row r="120">
      <c r="A120" s="49"/>
      <c r="B120" s="49"/>
    </row>
    <row r="121">
      <c r="A121" s="49"/>
      <c r="B121" s="49"/>
    </row>
    <row r="122">
      <c r="A122" s="49"/>
      <c r="B122" s="49"/>
    </row>
    <row r="123">
      <c r="A123" s="49"/>
      <c r="B123" s="49"/>
    </row>
    <row r="124">
      <c r="A124" s="49"/>
      <c r="B124" s="49"/>
    </row>
    <row r="125">
      <c r="A125" s="49"/>
      <c r="B125" s="49"/>
    </row>
    <row r="126">
      <c r="A126" s="49"/>
      <c r="B126" s="49"/>
    </row>
    <row r="127">
      <c r="A127" s="49"/>
      <c r="B127" s="49"/>
    </row>
    <row r="128">
      <c r="A128" s="49"/>
      <c r="B128" s="49"/>
    </row>
    <row r="129">
      <c r="A129" s="49"/>
      <c r="B129" s="49"/>
    </row>
    <row r="130">
      <c r="A130" s="49"/>
      <c r="B130" s="49"/>
    </row>
    <row r="131">
      <c r="A131" s="49"/>
      <c r="B131" s="49"/>
    </row>
    <row r="132">
      <c r="A132" s="49"/>
      <c r="B132" s="49"/>
    </row>
    <row r="133">
      <c r="A133" s="49"/>
      <c r="B133" s="49"/>
    </row>
    <row r="134">
      <c r="A134" s="49"/>
      <c r="B134" s="49"/>
    </row>
    <row r="135">
      <c r="A135" s="49"/>
      <c r="B135" s="49"/>
    </row>
    <row r="136">
      <c r="A136" s="49"/>
      <c r="B136" s="49"/>
    </row>
    <row r="137">
      <c r="A137" s="49"/>
      <c r="B137" s="49"/>
    </row>
    <row r="138">
      <c r="A138" s="49"/>
      <c r="B138" s="49"/>
    </row>
    <row r="139">
      <c r="A139" s="49"/>
      <c r="B139" s="49"/>
    </row>
    <row r="140">
      <c r="A140" s="49"/>
      <c r="B140" s="49"/>
    </row>
    <row r="141">
      <c r="A141" s="49"/>
      <c r="B141" s="49"/>
    </row>
    <row r="142">
      <c r="A142" s="49"/>
      <c r="B142" s="49"/>
    </row>
    <row r="143">
      <c r="A143" s="49"/>
      <c r="B143" s="49"/>
    </row>
    <row r="144">
      <c r="A144" s="49"/>
      <c r="B144" s="49"/>
    </row>
    <row r="145">
      <c r="A145" s="49"/>
      <c r="B145" s="49"/>
    </row>
    <row r="146">
      <c r="A146" s="49"/>
      <c r="B146" s="49"/>
    </row>
    <row r="147">
      <c r="A147" s="49"/>
      <c r="B147" s="49"/>
    </row>
    <row r="148">
      <c r="A148" s="49"/>
      <c r="B148" s="49"/>
    </row>
    <row r="149">
      <c r="A149" s="49"/>
      <c r="B149" s="49"/>
    </row>
    <row r="150">
      <c r="A150" s="49"/>
      <c r="B150" s="49"/>
    </row>
    <row r="151">
      <c r="A151" s="49"/>
      <c r="B151" s="49"/>
    </row>
    <row r="152">
      <c r="A152" s="49"/>
      <c r="B152" s="49"/>
    </row>
    <row r="153">
      <c r="A153" s="49"/>
      <c r="B153" s="49"/>
    </row>
    <row r="154">
      <c r="A154" s="49"/>
      <c r="B154" s="49"/>
    </row>
    <row r="155">
      <c r="A155" s="49"/>
      <c r="B155" s="49"/>
    </row>
    <row r="156">
      <c r="A156" s="49"/>
      <c r="B156" s="49"/>
    </row>
    <row r="157">
      <c r="A157" s="49"/>
      <c r="B157" s="49"/>
    </row>
    <row r="158">
      <c r="A158" s="49"/>
      <c r="B158" s="49"/>
    </row>
    <row r="159">
      <c r="A159" s="49"/>
      <c r="B159" s="49"/>
    </row>
    <row r="160">
      <c r="A160" s="49"/>
      <c r="B160" s="49"/>
    </row>
    <row r="161">
      <c r="A161" s="49"/>
      <c r="B161" s="49"/>
    </row>
    <row r="162">
      <c r="A162" s="49"/>
      <c r="B162" s="49"/>
    </row>
    <row r="163">
      <c r="A163" s="49"/>
      <c r="B163" s="49"/>
    </row>
    <row r="164">
      <c r="A164" s="49"/>
      <c r="B164" s="49"/>
    </row>
    <row r="165">
      <c r="A165" s="49"/>
      <c r="B165" s="49"/>
    </row>
    <row r="166">
      <c r="A166" s="49"/>
      <c r="B166" s="49"/>
    </row>
    <row r="167">
      <c r="A167" s="49"/>
      <c r="B167" s="49"/>
    </row>
    <row r="168">
      <c r="A168" s="49"/>
      <c r="B168" s="49"/>
    </row>
    <row r="169">
      <c r="A169" s="49"/>
      <c r="B169" s="49"/>
    </row>
    <row r="170">
      <c r="A170" s="49"/>
      <c r="B170" s="49"/>
    </row>
    <row r="171">
      <c r="A171" s="49"/>
      <c r="B171" s="49"/>
    </row>
    <row r="172">
      <c r="A172" s="49"/>
      <c r="B172" s="49"/>
    </row>
    <row r="173">
      <c r="A173" s="49"/>
      <c r="B173" s="49"/>
    </row>
    <row r="174">
      <c r="A174" s="49"/>
      <c r="B174" s="49"/>
    </row>
    <row r="175">
      <c r="A175" s="49"/>
      <c r="B175" s="49"/>
    </row>
    <row r="176">
      <c r="A176" s="49"/>
      <c r="B176" s="49"/>
    </row>
    <row r="177">
      <c r="A177" s="49"/>
      <c r="B177" s="49"/>
    </row>
    <row r="178">
      <c r="A178" s="49"/>
      <c r="B178" s="49"/>
    </row>
    <row r="179">
      <c r="A179" s="49"/>
      <c r="B179" s="49"/>
    </row>
    <row r="180">
      <c r="A180" s="49"/>
      <c r="B180" s="49"/>
    </row>
    <row r="181">
      <c r="A181" s="49"/>
      <c r="B181" s="49"/>
    </row>
    <row r="182">
      <c r="A182" s="49"/>
      <c r="B182" s="49"/>
    </row>
    <row r="183">
      <c r="A183" s="49"/>
      <c r="B183" s="49"/>
    </row>
    <row r="184">
      <c r="A184" s="49"/>
      <c r="B184" s="49"/>
    </row>
    <row r="185">
      <c r="A185" s="49"/>
      <c r="B185" s="49"/>
    </row>
    <row r="186">
      <c r="A186" s="49"/>
      <c r="B186" s="49"/>
    </row>
    <row r="187">
      <c r="A187" s="49"/>
      <c r="B187" s="49"/>
    </row>
    <row r="188">
      <c r="A188" s="49"/>
      <c r="B188" s="49"/>
    </row>
    <row r="189">
      <c r="A189" s="49"/>
      <c r="B189" s="49"/>
    </row>
    <row r="190">
      <c r="A190" s="49"/>
      <c r="B190" s="49"/>
    </row>
    <row r="191">
      <c r="A191" s="49"/>
      <c r="B191" s="49"/>
    </row>
    <row r="192">
      <c r="A192" s="49"/>
      <c r="B192" s="49"/>
    </row>
    <row r="193">
      <c r="A193" s="49"/>
      <c r="B193" s="49"/>
    </row>
    <row r="194">
      <c r="A194" s="49"/>
      <c r="B194" s="49"/>
    </row>
    <row r="195">
      <c r="A195" s="49"/>
      <c r="B195" s="49"/>
    </row>
    <row r="196">
      <c r="A196" s="49"/>
      <c r="B196" s="49"/>
    </row>
    <row r="197">
      <c r="A197" s="49"/>
      <c r="B197" s="49"/>
    </row>
    <row r="198">
      <c r="A198" s="49"/>
      <c r="B198" s="49"/>
    </row>
    <row r="199">
      <c r="A199" s="49"/>
      <c r="B199" s="49"/>
    </row>
    <row r="200">
      <c r="A200" s="49"/>
      <c r="B200" s="49"/>
    </row>
    <row r="201">
      <c r="A201" s="49"/>
      <c r="B201" s="49"/>
    </row>
    <row r="202">
      <c r="A202" s="49"/>
      <c r="B202" s="49"/>
    </row>
    <row r="203">
      <c r="A203" s="49"/>
      <c r="B203" s="49"/>
    </row>
    <row r="204">
      <c r="A204" s="49"/>
      <c r="B204" s="49"/>
    </row>
    <row r="205">
      <c r="A205" s="49"/>
      <c r="B205" s="49"/>
    </row>
    <row r="206">
      <c r="A206" s="49"/>
      <c r="B206" s="49"/>
    </row>
    <row r="207">
      <c r="A207" s="49"/>
      <c r="B207" s="49"/>
    </row>
    <row r="208">
      <c r="A208" s="49"/>
      <c r="B208" s="49"/>
    </row>
    <row r="209">
      <c r="A209" s="49"/>
      <c r="B209" s="49"/>
    </row>
    <row r="210">
      <c r="A210" s="49"/>
      <c r="B210" s="49"/>
    </row>
    <row r="211">
      <c r="A211" s="49"/>
      <c r="B211" s="49"/>
    </row>
    <row r="212">
      <c r="A212" s="49"/>
      <c r="B212" s="49"/>
    </row>
    <row r="213">
      <c r="A213" s="49"/>
      <c r="B213" s="49"/>
    </row>
    <row r="214">
      <c r="A214" s="49"/>
      <c r="B214" s="49"/>
    </row>
    <row r="215">
      <c r="A215" s="49"/>
      <c r="B215" s="49"/>
    </row>
    <row r="216">
      <c r="A216" s="49"/>
      <c r="B216" s="49"/>
    </row>
    <row r="217">
      <c r="A217" s="49"/>
      <c r="B217" s="49"/>
    </row>
    <row r="218">
      <c r="A218" s="49"/>
      <c r="B218" s="49"/>
    </row>
    <row r="219">
      <c r="A219" s="49"/>
      <c r="B219" s="49"/>
    </row>
    <row r="220">
      <c r="A220" s="49"/>
      <c r="B220" s="49"/>
    </row>
    <row r="221">
      <c r="A221" s="49"/>
      <c r="B221" s="49"/>
    </row>
    <row r="222">
      <c r="A222" s="49"/>
      <c r="B222" s="49"/>
    </row>
    <row r="223">
      <c r="A223" s="49"/>
      <c r="B223" s="49"/>
    </row>
    <row r="224">
      <c r="A224" s="49"/>
      <c r="B224" s="49"/>
    </row>
    <row r="225">
      <c r="A225" s="49"/>
      <c r="B225" s="49"/>
    </row>
    <row r="226">
      <c r="A226" s="49"/>
      <c r="B226" s="49"/>
    </row>
    <row r="227">
      <c r="A227" s="49"/>
      <c r="B227" s="49"/>
    </row>
    <row r="228">
      <c r="A228" s="49"/>
      <c r="B228" s="49"/>
    </row>
    <row r="229">
      <c r="A229" s="49"/>
      <c r="B229" s="49"/>
    </row>
    <row r="230">
      <c r="A230" s="49"/>
      <c r="B230" s="49"/>
    </row>
    <row r="231">
      <c r="A231" s="49"/>
      <c r="B231" s="49"/>
    </row>
    <row r="232">
      <c r="A232" s="49"/>
      <c r="B232" s="49"/>
    </row>
    <row r="233">
      <c r="A233" s="49"/>
      <c r="B233" s="49"/>
    </row>
    <row r="234">
      <c r="A234" s="49"/>
      <c r="B234" s="49"/>
    </row>
    <row r="235">
      <c r="A235" s="49"/>
      <c r="B235" s="49"/>
    </row>
    <row r="236">
      <c r="A236" s="49"/>
      <c r="B236" s="49"/>
    </row>
    <row r="237">
      <c r="A237" s="49"/>
      <c r="B237" s="49"/>
    </row>
    <row r="238">
      <c r="A238" s="49"/>
      <c r="B238" s="49"/>
    </row>
    <row r="239">
      <c r="A239" s="49"/>
      <c r="B239" s="49"/>
    </row>
    <row r="240">
      <c r="A240" s="49"/>
      <c r="B240" s="49"/>
    </row>
    <row r="241">
      <c r="A241" s="49"/>
      <c r="B241" s="49"/>
    </row>
    <row r="242">
      <c r="A242" s="49"/>
      <c r="B242" s="49"/>
    </row>
    <row r="243">
      <c r="A243" s="49"/>
      <c r="B243" s="49"/>
    </row>
    <row r="244">
      <c r="A244" s="49"/>
      <c r="B244" s="49"/>
    </row>
    <row r="245">
      <c r="A245" s="49"/>
      <c r="B245" s="49"/>
    </row>
    <row r="246">
      <c r="A246" s="49"/>
      <c r="B246" s="49"/>
    </row>
    <row r="247">
      <c r="A247" s="49"/>
      <c r="B247" s="49"/>
    </row>
    <row r="248">
      <c r="A248" s="49"/>
      <c r="B248" s="49"/>
    </row>
    <row r="249">
      <c r="A249" s="49"/>
      <c r="B249" s="49"/>
    </row>
    <row r="250">
      <c r="A250" s="49"/>
      <c r="B250" s="49"/>
    </row>
    <row r="251">
      <c r="A251" s="49"/>
      <c r="B251" s="49"/>
    </row>
    <row r="252">
      <c r="A252" s="49"/>
      <c r="B252" s="49"/>
    </row>
    <row r="253">
      <c r="A253" s="49"/>
      <c r="B253" s="49"/>
    </row>
    <row r="254">
      <c r="A254" s="49"/>
      <c r="B254" s="49"/>
    </row>
    <row r="255">
      <c r="A255" s="49"/>
      <c r="B255" s="49"/>
    </row>
    <row r="256">
      <c r="A256" s="49"/>
      <c r="B256" s="49"/>
    </row>
    <row r="257">
      <c r="A257" s="49"/>
      <c r="B257" s="49"/>
    </row>
    <row r="258">
      <c r="A258" s="49"/>
      <c r="B258" s="49"/>
    </row>
    <row r="259">
      <c r="A259" s="49"/>
      <c r="B259" s="49"/>
    </row>
    <row r="260">
      <c r="A260" s="49"/>
      <c r="B260" s="49"/>
    </row>
    <row r="261">
      <c r="A261" s="49"/>
      <c r="B261" s="49"/>
    </row>
    <row r="262">
      <c r="A262" s="49"/>
      <c r="B262" s="49"/>
    </row>
    <row r="263">
      <c r="A263" s="49"/>
      <c r="B263" s="49"/>
    </row>
    <row r="264">
      <c r="A264" s="49"/>
      <c r="B264" s="49"/>
    </row>
    <row r="265">
      <c r="A265" s="49"/>
      <c r="B265" s="49"/>
    </row>
    <row r="266">
      <c r="A266" s="49"/>
      <c r="B266" s="49"/>
    </row>
    <row r="267">
      <c r="A267" s="49"/>
      <c r="B267" s="49"/>
    </row>
    <row r="268">
      <c r="A268" s="49"/>
      <c r="B268" s="49"/>
    </row>
    <row r="269">
      <c r="A269" s="49"/>
      <c r="B269" s="49"/>
    </row>
    <row r="270">
      <c r="A270" s="49"/>
      <c r="B270" s="49"/>
    </row>
    <row r="271">
      <c r="A271" s="49"/>
      <c r="B271" s="49"/>
    </row>
    <row r="272">
      <c r="A272" s="49"/>
      <c r="B272" s="49"/>
    </row>
    <row r="273">
      <c r="A273" s="49"/>
      <c r="B273" s="49"/>
    </row>
    <row r="274">
      <c r="A274" s="49"/>
      <c r="B274" s="49"/>
    </row>
    <row r="275">
      <c r="A275" s="49"/>
      <c r="B275" s="49"/>
    </row>
    <row r="276">
      <c r="A276" s="49"/>
      <c r="B276" s="49"/>
    </row>
    <row r="277">
      <c r="A277" s="49"/>
      <c r="B277" s="49"/>
    </row>
    <row r="278">
      <c r="A278" s="49"/>
      <c r="B278" s="49"/>
    </row>
    <row r="279">
      <c r="A279" s="49"/>
      <c r="B279" s="49"/>
    </row>
    <row r="280">
      <c r="A280" s="49"/>
      <c r="B280" s="49"/>
    </row>
    <row r="281">
      <c r="A281" s="49"/>
      <c r="B281" s="49"/>
    </row>
    <row r="282">
      <c r="A282" s="49"/>
      <c r="B282" s="49"/>
    </row>
    <row r="283">
      <c r="A283" s="49"/>
      <c r="B283" s="49"/>
    </row>
    <row r="284">
      <c r="A284" s="49"/>
      <c r="B284" s="49"/>
    </row>
    <row r="285">
      <c r="A285" s="49"/>
      <c r="B285" s="49"/>
    </row>
    <row r="286">
      <c r="A286" s="49"/>
      <c r="B286" s="49"/>
    </row>
    <row r="287">
      <c r="A287" s="49"/>
      <c r="B287" s="49"/>
    </row>
    <row r="288">
      <c r="A288" s="49"/>
      <c r="B288" s="49"/>
    </row>
    <row r="289">
      <c r="A289" s="49"/>
      <c r="B289" s="49"/>
    </row>
    <row r="290">
      <c r="A290" s="49"/>
      <c r="B290" s="49"/>
    </row>
    <row r="291">
      <c r="A291" s="49"/>
      <c r="B291" s="49"/>
    </row>
    <row r="292">
      <c r="A292" s="49"/>
      <c r="B292" s="49"/>
    </row>
    <row r="293">
      <c r="A293" s="49"/>
      <c r="B293" s="49"/>
    </row>
    <row r="294">
      <c r="A294" s="49"/>
      <c r="B294" s="49"/>
    </row>
    <row r="295">
      <c r="A295" s="49"/>
      <c r="B295" s="49"/>
    </row>
    <row r="296">
      <c r="A296" s="49"/>
      <c r="B296" s="49"/>
    </row>
    <row r="297">
      <c r="A297" s="49"/>
      <c r="B297" s="49"/>
    </row>
    <row r="298">
      <c r="A298" s="49"/>
      <c r="B298" s="49"/>
    </row>
    <row r="299">
      <c r="A299" s="49"/>
      <c r="B299" s="49"/>
    </row>
    <row r="300">
      <c r="A300" s="49"/>
      <c r="B300" s="49"/>
    </row>
    <row r="301">
      <c r="A301" s="49"/>
      <c r="B301" s="49"/>
    </row>
    <row r="302">
      <c r="A302" s="49"/>
      <c r="B302" s="49"/>
    </row>
    <row r="303">
      <c r="A303" s="49"/>
      <c r="B303" s="49"/>
    </row>
    <row r="304">
      <c r="A304" s="49"/>
      <c r="B304" s="49"/>
    </row>
    <row r="305">
      <c r="A305" s="49"/>
      <c r="B305" s="49"/>
    </row>
    <row r="306">
      <c r="A306" s="49"/>
      <c r="B306" s="49"/>
    </row>
    <row r="307">
      <c r="A307" s="49"/>
      <c r="B307" s="49"/>
    </row>
    <row r="308">
      <c r="A308" s="49"/>
      <c r="B308" s="49"/>
    </row>
    <row r="309">
      <c r="A309" s="49"/>
      <c r="B309" s="49"/>
    </row>
    <row r="310">
      <c r="A310" s="49"/>
      <c r="B310" s="49"/>
    </row>
    <row r="311">
      <c r="A311" s="49"/>
      <c r="B311" s="49"/>
    </row>
    <row r="312">
      <c r="A312" s="49"/>
      <c r="B312" s="49"/>
    </row>
    <row r="313">
      <c r="A313" s="49"/>
      <c r="B313" s="49"/>
    </row>
    <row r="314">
      <c r="A314" s="49"/>
      <c r="B314" s="49"/>
    </row>
    <row r="315">
      <c r="A315" s="49"/>
      <c r="B315" s="49"/>
    </row>
    <row r="316">
      <c r="A316" s="49"/>
      <c r="B316" s="49"/>
    </row>
    <row r="317">
      <c r="A317" s="49"/>
      <c r="B317" s="49"/>
    </row>
    <row r="318">
      <c r="A318" s="49"/>
      <c r="B318" s="49"/>
    </row>
    <row r="319">
      <c r="A319" s="49"/>
      <c r="B319" s="49"/>
    </row>
    <row r="320">
      <c r="A320" s="49"/>
      <c r="B320" s="49"/>
    </row>
    <row r="321">
      <c r="A321" s="49"/>
      <c r="B321" s="49"/>
    </row>
    <row r="322">
      <c r="A322" s="49"/>
      <c r="B322" s="49"/>
    </row>
    <row r="323">
      <c r="A323" s="49"/>
      <c r="B323" s="49"/>
    </row>
    <row r="324">
      <c r="A324" s="49"/>
      <c r="B324" s="49"/>
    </row>
    <row r="325">
      <c r="A325" s="49"/>
      <c r="B325" s="49"/>
    </row>
    <row r="326">
      <c r="A326" s="49"/>
      <c r="B326" s="49"/>
    </row>
    <row r="327">
      <c r="A327" s="49"/>
      <c r="B327" s="49"/>
    </row>
    <row r="328">
      <c r="A328" s="49"/>
      <c r="B328" s="49"/>
    </row>
    <row r="329">
      <c r="A329" s="49"/>
      <c r="B329" s="49"/>
    </row>
    <row r="330">
      <c r="A330" s="49"/>
      <c r="B330" s="49"/>
    </row>
    <row r="331">
      <c r="A331" s="49"/>
      <c r="B331" s="49"/>
    </row>
    <row r="332">
      <c r="A332" s="49"/>
      <c r="B332" s="49"/>
    </row>
    <row r="333">
      <c r="A333" s="49"/>
      <c r="B333" s="49"/>
    </row>
    <row r="334">
      <c r="A334" s="49"/>
      <c r="B334" s="49"/>
    </row>
    <row r="335">
      <c r="A335" s="49"/>
      <c r="B335" s="49"/>
    </row>
    <row r="336">
      <c r="A336" s="49"/>
      <c r="B336" s="49"/>
    </row>
    <row r="337">
      <c r="A337" s="49"/>
      <c r="B337" s="49"/>
    </row>
    <row r="338">
      <c r="A338" s="49"/>
      <c r="B338" s="49"/>
    </row>
    <row r="339">
      <c r="A339" s="49"/>
      <c r="B339" s="49"/>
    </row>
    <row r="340">
      <c r="A340" s="49"/>
      <c r="B340" s="49"/>
    </row>
    <row r="341">
      <c r="A341" s="49"/>
      <c r="B341" s="49"/>
    </row>
    <row r="342">
      <c r="A342" s="49"/>
      <c r="B342" s="49"/>
    </row>
    <row r="343">
      <c r="A343" s="49"/>
      <c r="B343" s="49"/>
    </row>
    <row r="344">
      <c r="A344" s="49"/>
      <c r="B344" s="49"/>
    </row>
    <row r="345">
      <c r="A345" s="49"/>
      <c r="B345" s="49"/>
    </row>
    <row r="346">
      <c r="A346" s="49"/>
      <c r="B346" s="49"/>
    </row>
    <row r="347">
      <c r="A347" s="49"/>
      <c r="B347" s="49"/>
    </row>
    <row r="348">
      <c r="A348" s="49"/>
      <c r="B348" s="49"/>
    </row>
    <row r="349">
      <c r="A349" s="49"/>
      <c r="B349" s="49"/>
    </row>
    <row r="350">
      <c r="A350" s="49"/>
      <c r="B350" s="49"/>
    </row>
    <row r="351">
      <c r="A351" s="49"/>
      <c r="B351" s="49"/>
    </row>
    <row r="352">
      <c r="A352" s="49"/>
      <c r="B352" s="49"/>
    </row>
    <row r="353">
      <c r="A353" s="49"/>
      <c r="B353" s="49"/>
    </row>
    <row r="354">
      <c r="A354" s="49"/>
      <c r="B354" s="49"/>
    </row>
    <row r="355">
      <c r="A355" s="49"/>
      <c r="B355" s="49"/>
    </row>
    <row r="356">
      <c r="A356" s="49"/>
      <c r="B356" s="49"/>
    </row>
    <row r="357">
      <c r="A357" s="49"/>
      <c r="B357" s="49"/>
    </row>
    <row r="358">
      <c r="A358" s="49"/>
      <c r="B358" s="49"/>
    </row>
    <row r="359">
      <c r="A359" s="49"/>
      <c r="B359" s="49"/>
    </row>
    <row r="360">
      <c r="A360" s="49"/>
      <c r="B360" s="49"/>
    </row>
    <row r="361">
      <c r="A361" s="49"/>
      <c r="B361" s="49"/>
    </row>
    <row r="362">
      <c r="A362" s="49"/>
      <c r="B362" s="49"/>
    </row>
    <row r="363">
      <c r="A363" s="49"/>
      <c r="B363" s="49"/>
    </row>
    <row r="364">
      <c r="A364" s="49"/>
      <c r="B364" s="49"/>
    </row>
    <row r="365">
      <c r="A365" s="49"/>
      <c r="B365" s="49"/>
    </row>
    <row r="366">
      <c r="A366" s="49"/>
      <c r="B366" s="49"/>
    </row>
    <row r="367">
      <c r="A367" s="49"/>
      <c r="B367" s="49"/>
    </row>
    <row r="368">
      <c r="A368" s="49"/>
      <c r="B368" s="49"/>
    </row>
    <row r="369">
      <c r="A369" s="49"/>
      <c r="B369" s="49"/>
    </row>
    <row r="370">
      <c r="A370" s="49"/>
      <c r="B370" s="49"/>
    </row>
    <row r="371">
      <c r="A371" s="49"/>
      <c r="B371" s="49"/>
    </row>
    <row r="372">
      <c r="A372" s="49"/>
      <c r="B372" s="49"/>
    </row>
    <row r="373">
      <c r="A373" s="49"/>
      <c r="B373" s="49"/>
    </row>
    <row r="374">
      <c r="A374" s="49"/>
      <c r="B374" s="49"/>
    </row>
    <row r="375">
      <c r="A375" s="49"/>
      <c r="B375" s="49"/>
    </row>
    <row r="376">
      <c r="A376" s="49"/>
      <c r="B376" s="49"/>
    </row>
    <row r="377">
      <c r="A377" s="49"/>
      <c r="B377" s="49"/>
    </row>
    <row r="378">
      <c r="A378" s="49"/>
      <c r="B378" s="49"/>
    </row>
    <row r="379">
      <c r="A379" s="49"/>
      <c r="B379" s="49"/>
    </row>
    <row r="380">
      <c r="A380" s="49"/>
      <c r="B380" s="49"/>
    </row>
    <row r="381">
      <c r="A381" s="49"/>
      <c r="B381" s="49"/>
    </row>
    <row r="382">
      <c r="A382" s="49"/>
      <c r="B382" s="49"/>
    </row>
    <row r="383">
      <c r="A383" s="49"/>
      <c r="B383" s="49"/>
    </row>
    <row r="384">
      <c r="A384" s="49"/>
      <c r="B384" s="49"/>
    </row>
    <row r="385">
      <c r="A385" s="49"/>
      <c r="B385" s="49"/>
    </row>
    <row r="386">
      <c r="A386" s="49"/>
      <c r="B386" s="49"/>
    </row>
    <row r="387">
      <c r="A387" s="49"/>
      <c r="B387" s="49"/>
    </row>
    <row r="388">
      <c r="A388" s="49"/>
      <c r="B388" s="49"/>
    </row>
    <row r="389">
      <c r="A389" s="49"/>
      <c r="B389" s="49"/>
    </row>
    <row r="390">
      <c r="A390" s="49"/>
      <c r="B390" s="49"/>
    </row>
    <row r="391">
      <c r="A391" s="49"/>
      <c r="B391" s="49"/>
    </row>
    <row r="392">
      <c r="A392" s="49"/>
      <c r="B392" s="49"/>
    </row>
    <row r="393">
      <c r="A393" s="49"/>
      <c r="B393" s="49"/>
    </row>
    <row r="394">
      <c r="A394" s="49"/>
      <c r="B394" s="49"/>
    </row>
    <row r="395">
      <c r="A395" s="49"/>
      <c r="B395" s="49"/>
    </row>
    <row r="396">
      <c r="A396" s="49"/>
      <c r="B396" s="49"/>
    </row>
    <row r="397">
      <c r="A397" s="49"/>
      <c r="B397" s="49"/>
    </row>
    <row r="398">
      <c r="A398" s="49"/>
      <c r="B398" s="49"/>
    </row>
    <row r="399">
      <c r="A399" s="49"/>
      <c r="B399" s="49"/>
    </row>
    <row r="400">
      <c r="A400" s="49"/>
      <c r="B400" s="49"/>
    </row>
    <row r="401">
      <c r="A401" s="49"/>
      <c r="B401" s="49"/>
    </row>
    <row r="402">
      <c r="A402" s="49"/>
      <c r="B402" s="49"/>
    </row>
    <row r="403">
      <c r="A403" s="49"/>
      <c r="B403" s="49"/>
    </row>
    <row r="404">
      <c r="A404" s="49"/>
      <c r="B404" s="49"/>
    </row>
    <row r="405">
      <c r="A405" s="49"/>
      <c r="B405" s="49"/>
    </row>
    <row r="406">
      <c r="A406" s="49"/>
      <c r="B406" s="49"/>
    </row>
    <row r="407">
      <c r="A407" s="49"/>
      <c r="B407" s="49"/>
    </row>
    <row r="408">
      <c r="A408" s="49"/>
      <c r="B408" s="49"/>
    </row>
    <row r="409">
      <c r="A409" s="49"/>
      <c r="B409" s="49"/>
    </row>
    <row r="410">
      <c r="A410" s="49"/>
      <c r="B410" s="49"/>
    </row>
    <row r="411">
      <c r="A411" s="49"/>
      <c r="B411" s="49"/>
    </row>
    <row r="412">
      <c r="A412" s="49"/>
      <c r="B412" s="49"/>
    </row>
    <row r="413">
      <c r="A413" s="49"/>
      <c r="B413" s="49"/>
    </row>
    <row r="414">
      <c r="A414" s="49"/>
      <c r="B414" s="49"/>
    </row>
    <row r="415">
      <c r="A415" s="49"/>
      <c r="B415" s="49"/>
    </row>
    <row r="416">
      <c r="A416" s="49"/>
      <c r="B416" s="49"/>
    </row>
    <row r="417">
      <c r="A417" s="49"/>
      <c r="B417" s="49"/>
    </row>
    <row r="418">
      <c r="A418" s="49"/>
      <c r="B418" s="49"/>
    </row>
    <row r="419">
      <c r="A419" s="49"/>
      <c r="B419" s="49"/>
    </row>
    <row r="420">
      <c r="A420" s="49"/>
      <c r="B420" s="49"/>
    </row>
    <row r="421">
      <c r="A421" s="49"/>
      <c r="B421" s="49"/>
    </row>
    <row r="422">
      <c r="A422" s="49"/>
      <c r="B422" s="49"/>
    </row>
    <row r="423">
      <c r="A423" s="49"/>
      <c r="B423" s="49"/>
    </row>
    <row r="424">
      <c r="A424" s="49"/>
      <c r="B424" s="49"/>
    </row>
    <row r="425">
      <c r="A425" s="49"/>
      <c r="B425" s="49"/>
    </row>
    <row r="426">
      <c r="A426" s="49"/>
      <c r="B426" s="49"/>
    </row>
    <row r="427">
      <c r="A427" s="49"/>
      <c r="B427" s="49"/>
    </row>
    <row r="428">
      <c r="A428" s="49"/>
      <c r="B428" s="49"/>
    </row>
    <row r="429">
      <c r="A429" s="49"/>
      <c r="B429" s="49"/>
    </row>
    <row r="430">
      <c r="A430" s="49"/>
      <c r="B430" s="49"/>
    </row>
    <row r="431">
      <c r="A431" s="49"/>
      <c r="B431" s="49"/>
    </row>
    <row r="432">
      <c r="A432" s="49"/>
      <c r="B432" s="49"/>
    </row>
    <row r="433">
      <c r="A433" s="49"/>
      <c r="B433" s="49"/>
    </row>
    <row r="434">
      <c r="A434" s="49"/>
      <c r="B434" s="49"/>
    </row>
    <row r="435">
      <c r="A435" s="49"/>
      <c r="B435" s="49"/>
    </row>
    <row r="436">
      <c r="A436" s="49"/>
      <c r="B436" s="49"/>
    </row>
    <row r="437">
      <c r="A437" s="49"/>
      <c r="B437" s="49"/>
    </row>
    <row r="438">
      <c r="A438" s="49"/>
      <c r="B438" s="49"/>
    </row>
    <row r="439">
      <c r="A439" s="49"/>
      <c r="B439" s="49"/>
    </row>
    <row r="440">
      <c r="A440" s="49"/>
      <c r="B440" s="49"/>
    </row>
    <row r="441">
      <c r="A441" s="49"/>
      <c r="B441" s="49"/>
    </row>
    <row r="442">
      <c r="A442" s="49"/>
      <c r="B442" s="49"/>
    </row>
    <row r="443">
      <c r="A443" s="49"/>
      <c r="B443" s="49"/>
    </row>
    <row r="444">
      <c r="A444" s="49"/>
      <c r="B444" s="49"/>
    </row>
    <row r="445">
      <c r="A445" s="49"/>
      <c r="B445" s="49"/>
    </row>
    <row r="446">
      <c r="A446" s="49"/>
      <c r="B446" s="49"/>
    </row>
    <row r="447">
      <c r="A447" s="49"/>
      <c r="B447" s="49"/>
    </row>
    <row r="448">
      <c r="A448" s="49"/>
      <c r="B448" s="49"/>
    </row>
    <row r="449">
      <c r="A449" s="49"/>
      <c r="B449" s="49"/>
    </row>
    <row r="450">
      <c r="A450" s="49"/>
      <c r="B450" s="49"/>
    </row>
    <row r="451">
      <c r="A451" s="49"/>
      <c r="B451" s="49"/>
    </row>
    <row r="452">
      <c r="A452" s="49"/>
      <c r="B452" s="49"/>
    </row>
    <row r="453">
      <c r="A453" s="49"/>
      <c r="B453" s="49"/>
    </row>
    <row r="454">
      <c r="A454" s="49"/>
      <c r="B454" s="49"/>
    </row>
    <row r="455">
      <c r="A455" s="49"/>
      <c r="B455" s="49"/>
    </row>
    <row r="456">
      <c r="A456" s="49"/>
      <c r="B456" s="49"/>
    </row>
    <row r="457">
      <c r="A457" s="49"/>
      <c r="B457" s="49"/>
    </row>
    <row r="458">
      <c r="A458" s="49"/>
      <c r="B458" s="49"/>
    </row>
    <row r="459">
      <c r="A459" s="49"/>
      <c r="B459" s="49"/>
    </row>
    <row r="460">
      <c r="A460" s="49"/>
      <c r="B460" s="49"/>
    </row>
    <row r="461">
      <c r="A461" s="49"/>
      <c r="B461" s="49"/>
    </row>
    <row r="462">
      <c r="A462" s="49"/>
      <c r="B462" s="49"/>
    </row>
    <row r="463">
      <c r="A463" s="49"/>
      <c r="B463" s="49"/>
    </row>
    <row r="464">
      <c r="A464" s="49"/>
      <c r="B464" s="49"/>
    </row>
    <row r="465">
      <c r="A465" s="49"/>
      <c r="B465" s="49"/>
    </row>
    <row r="466">
      <c r="A466" s="49"/>
      <c r="B466" s="49"/>
    </row>
    <row r="467">
      <c r="A467" s="49"/>
      <c r="B467" s="49"/>
    </row>
    <row r="468">
      <c r="A468" s="49"/>
      <c r="B468" s="49"/>
    </row>
    <row r="469">
      <c r="A469" s="49"/>
      <c r="B469" s="49"/>
    </row>
    <row r="470">
      <c r="A470" s="49"/>
      <c r="B470" s="49"/>
    </row>
    <row r="471">
      <c r="A471" s="49"/>
      <c r="B471" s="49"/>
    </row>
    <row r="472">
      <c r="A472" s="49"/>
      <c r="B472" s="49"/>
    </row>
    <row r="473">
      <c r="A473" s="49"/>
      <c r="B473" s="49"/>
    </row>
    <row r="474">
      <c r="A474" s="49"/>
      <c r="B474" s="49"/>
    </row>
    <row r="475">
      <c r="A475" s="49"/>
      <c r="B475" s="49"/>
    </row>
    <row r="476">
      <c r="A476" s="49"/>
      <c r="B476" s="49"/>
    </row>
    <row r="477">
      <c r="A477" s="49"/>
      <c r="B477" s="49"/>
    </row>
    <row r="478">
      <c r="A478" s="49"/>
      <c r="B478" s="49"/>
    </row>
    <row r="479">
      <c r="A479" s="49"/>
      <c r="B479" s="49"/>
    </row>
    <row r="480">
      <c r="A480" s="49"/>
      <c r="B480" s="49"/>
    </row>
    <row r="481">
      <c r="A481" s="49"/>
      <c r="B481" s="49"/>
    </row>
    <row r="482">
      <c r="A482" s="49"/>
      <c r="B482" s="49"/>
    </row>
    <row r="483">
      <c r="A483" s="49"/>
      <c r="B483" s="49"/>
    </row>
    <row r="484">
      <c r="A484" s="49"/>
      <c r="B484" s="49"/>
    </row>
    <row r="485">
      <c r="A485" s="49"/>
      <c r="B485" s="49"/>
    </row>
    <row r="486">
      <c r="A486" s="49"/>
      <c r="B486" s="49"/>
    </row>
    <row r="487">
      <c r="A487" s="49"/>
      <c r="B487" s="49"/>
    </row>
    <row r="488">
      <c r="A488" s="49"/>
      <c r="B488" s="49"/>
    </row>
    <row r="489">
      <c r="A489" s="49"/>
      <c r="B489" s="49"/>
    </row>
    <row r="490">
      <c r="A490" s="49"/>
      <c r="B490" s="49"/>
    </row>
    <row r="491">
      <c r="A491" s="49"/>
      <c r="B491" s="49"/>
    </row>
    <row r="492">
      <c r="A492" s="49"/>
      <c r="B492" s="49"/>
    </row>
    <row r="493">
      <c r="A493" s="49"/>
      <c r="B493" s="49"/>
    </row>
    <row r="494">
      <c r="A494" s="49"/>
      <c r="B494" s="49"/>
    </row>
    <row r="495">
      <c r="A495" s="49"/>
      <c r="B495" s="49"/>
    </row>
    <row r="496">
      <c r="A496" s="49"/>
      <c r="B496" s="49"/>
    </row>
    <row r="497">
      <c r="A497" s="49"/>
      <c r="B497" s="49"/>
    </row>
    <row r="498">
      <c r="A498" s="49"/>
      <c r="B498" s="49"/>
    </row>
    <row r="499">
      <c r="A499" s="49"/>
      <c r="B499" s="49"/>
    </row>
    <row r="500">
      <c r="A500" s="49"/>
      <c r="B500" s="49"/>
    </row>
    <row r="501">
      <c r="A501" s="49"/>
      <c r="B501" s="49"/>
    </row>
    <row r="502">
      <c r="A502" s="49"/>
      <c r="B502" s="49"/>
    </row>
    <row r="503">
      <c r="A503" s="49"/>
      <c r="B503" s="49"/>
    </row>
    <row r="504">
      <c r="A504" s="49"/>
      <c r="B504" s="49"/>
    </row>
    <row r="505">
      <c r="A505" s="49"/>
      <c r="B505" s="49"/>
    </row>
    <row r="506">
      <c r="A506" s="49"/>
      <c r="B506" s="49"/>
    </row>
    <row r="507">
      <c r="A507" s="49"/>
      <c r="B507" s="49"/>
    </row>
    <row r="508">
      <c r="A508" s="49"/>
      <c r="B508" s="49"/>
    </row>
    <row r="509">
      <c r="A509" s="49"/>
      <c r="B509" s="49"/>
    </row>
    <row r="510">
      <c r="A510" s="49"/>
      <c r="B510" s="49"/>
    </row>
    <row r="511">
      <c r="A511" s="49"/>
      <c r="B511" s="49"/>
    </row>
    <row r="512">
      <c r="A512" s="49"/>
      <c r="B512" s="49"/>
    </row>
    <row r="513">
      <c r="A513" s="49"/>
      <c r="B513" s="49"/>
    </row>
    <row r="514">
      <c r="A514" s="49"/>
      <c r="B514" s="49"/>
    </row>
    <row r="515">
      <c r="A515" s="49"/>
      <c r="B515" s="49"/>
    </row>
    <row r="516">
      <c r="A516" s="49"/>
      <c r="B516" s="49"/>
    </row>
    <row r="517">
      <c r="A517" s="49"/>
      <c r="B517" s="49"/>
    </row>
    <row r="518">
      <c r="A518" s="49"/>
      <c r="B518" s="49"/>
    </row>
    <row r="519">
      <c r="A519" s="49"/>
      <c r="B519" s="49"/>
    </row>
    <row r="520">
      <c r="A520" s="49"/>
      <c r="B520" s="49"/>
    </row>
    <row r="521">
      <c r="A521" s="49"/>
      <c r="B521" s="49"/>
    </row>
    <row r="522">
      <c r="A522" s="49"/>
      <c r="B522" s="49"/>
    </row>
    <row r="523">
      <c r="A523" s="49"/>
      <c r="B523" s="49"/>
    </row>
    <row r="524">
      <c r="A524" s="49"/>
      <c r="B524" s="49"/>
    </row>
    <row r="525">
      <c r="A525" s="49"/>
      <c r="B525" s="49"/>
    </row>
    <row r="526">
      <c r="A526" s="49"/>
      <c r="B526" s="49"/>
    </row>
    <row r="527">
      <c r="A527" s="49"/>
      <c r="B527" s="49"/>
    </row>
    <row r="528">
      <c r="A528" s="49"/>
      <c r="B528" s="49"/>
    </row>
    <row r="529">
      <c r="A529" s="49"/>
      <c r="B529" s="49"/>
    </row>
    <row r="530">
      <c r="A530" s="49"/>
      <c r="B530" s="49"/>
    </row>
    <row r="531">
      <c r="A531" s="49"/>
      <c r="B531" s="49"/>
    </row>
    <row r="532">
      <c r="A532" s="49"/>
      <c r="B532" s="49"/>
    </row>
    <row r="533">
      <c r="A533" s="49"/>
      <c r="B533" s="49"/>
    </row>
    <row r="534">
      <c r="A534" s="49"/>
      <c r="B534" s="49"/>
    </row>
    <row r="535">
      <c r="A535" s="49"/>
      <c r="B535" s="49"/>
    </row>
    <row r="536">
      <c r="A536" s="49"/>
      <c r="B536" s="49"/>
    </row>
    <row r="537">
      <c r="A537" s="49"/>
      <c r="B537" s="49"/>
    </row>
    <row r="538">
      <c r="A538" s="49"/>
      <c r="B538" s="49"/>
    </row>
    <row r="539">
      <c r="A539" s="49"/>
      <c r="B539" s="49"/>
    </row>
    <row r="540">
      <c r="A540" s="49"/>
      <c r="B540" s="49"/>
    </row>
    <row r="541">
      <c r="A541" s="49"/>
      <c r="B541" s="49"/>
    </row>
    <row r="542">
      <c r="A542" s="49"/>
      <c r="B542" s="49"/>
    </row>
    <row r="543">
      <c r="A543" s="49"/>
      <c r="B543" s="49"/>
    </row>
    <row r="544">
      <c r="A544" s="49"/>
      <c r="B544" s="49"/>
    </row>
    <row r="545">
      <c r="A545" s="49"/>
      <c r="B545" s="49"/>
    </row>
    <row r="546">
      <c r="A546" s="49"/>
      <c r="B546" s="49"/>
    </row>
    <row r="547">
      <c r="A547" s="49"/>
      <c r="B547" s="49"/>
    </row>
    <row r="548">
      <c r="A548" s="49"/>
      <c r="B548" s="49"/>
    </row>
    <row r="549">
      <c r="A549" s="49"/>
      <c r="B549" s="49"/>
    </row>
    <row r="550">
      <c r="A550" s="49"/>
      <c r="B550" s="49"/>
    </row>
    <row r="551">
      <c r="A551" s="49"/>
      <c r="B551" s="49"/>
    </row>
    <row r="552">
      <c r="A552" s="49"/>
      <c r="B552" s="49"/>
    </row>
    <row r="553">
      <c r="A553" s="49"/>
      <c r="B553" s="49"/>
    </row>
    <row r="554">
      <c r="A554" s="49"/>
      <c r="B554" s="49"/>
    </row>
    <row r="555">
      <c r="A555" s="49"/>
      <c r="B555" s="49"/>
    </row>
    <row r="556">
      <c r="A556" s="49"/>
      <c r="B556" s="49"/>
    </row>
    <row r="557">
      <c r="A557" s="49"/>
      <c r="B557" s="49"/>
    </row>
    <row r="558">
      <c r="A558" s="49"/>
      <c r="B558" s="49"/>
    </row>
    <row r="559">
      <c r="A559" s="49"/>
      <c r="B559" s="49"/>
    </row>
    <row r="560">
      <c r="A560" s="49"/>
      <c r="B560" s="49"/>
    </row>
    <row r="561">
      <c r="A561" s="49"/>
      <c r="B561" s="49"/>
    </row>
    <row r="562">
      <c r="A562" s="49"/>
      <c r="B562" s="49"/>
    </row>
    <row r="563">
      <c r="A563" s="49"/>
      <c r="B563" s="49"/>
    </row>
    <row r="564">
      <c r="A564" s="49"/>
      <c r="B564" s="49"/>
    </row>
    <row r="565">
      <c r="A565" s="49"/>
      <c r="B565" s="49"/>
    </row>
    <row r="566">
      <c r="A566" s="49"/>
      <c r="B566" s="49"/>
    </row>
    <row r="567">
      <c r="A567" s="49"/>
      <c r="B567" s="49"/>
    </row>
    <row r="568">
      <c r="A568" s="49"/>
      <c r="B568" s="49"/>
    </row>
    <row r="569">
      <c r="A569" s="49"/>
      <c r="B569" s="49"/>
    </row>
    <row r="570">
      <c r="A570" s="49"/>
      <c r="B570" s="49"/>
    </row>
    <row r="571">
      <c r="A571" s="49"/>
      <c r="B571" s="49"/>
    </row>
    <row r="572">
      <c r="A572" s="49"/>
      <c r="B572" s="49"/>
    </row>
    <row r="573">
      <c r="A573" s="49"/>
      <c r="B573" s="49"/>
    </row>
    <row r="574">
      <c r="A574" s="49"/>
      <c r="B574" s="49"/>
    </row>
    <row r="575">
      <c r="A575" s="49"/>
      <c r="B575" s="49"/>
    </row>
    <row r="576">
      <c r="A576" s="49"/>
      <c r="B576" s="49"/>
    </row>
    <row r="577">
      <c r="A577" s="49"/>
      <c r="B577" s="49"/>
    </row>
    <row r="578">
      <c r="A578" s="49"/>
      <c r="B578" s="49"/>
    </row>
    <row r="579">
      <c r="A579" s="49"/>
      <c r="B579" s="49"/>
    </row>
    <row r="580">
      <c r="A580" s="49"/>
      <c r="B580" s="49"/>
    </row>
    <row r="581">
      <c r="A581" s="49"/>
      <c r="B581" s="49"/>
    </row>
    <row r="582">
      <c r="A582" s="49"/>
      <c r="B582" s="49"/>
    </row>
    <row r="583">
      <c r="A583" s="49"/>
      <c r="B583" s="49"/>
    </row>
    <row r="584">
      <c r="A584" s="49"/>
      <c r="B584" s="49"/>
    </row>
    <row r="585">
      <c r="A585" s="49"/>
      <c r="B585" s="49"/>
    </row>
    <row r="586">
      <c r="A586" s="49"/>
      <c r="B586" s="49"/>
    </row>
    <row r="587">
      <c r="A587" s="49"/>
      <c r="B587" s="49"/>
    </row>
    <row r="588">
      <c r="A588" s="49"/>
      <c r="B588" s="49"/>
    </row>
    <row r="589">
      <c r="A589" s="49"/>
      <c r="B589" s="49"/>
    </row>
    <row r="590">
      <c r="A590" s="49"/>
      <c r="B590" s="49"/>
    </row>
    <row r="591">
      <c r="A591" s="49"/>
      <c r="B591" s="49"/>
    </row>
    <row r="592">
      <c r="A592" s="49"/>
      <c r="B592" s="49"/>
    </row>
    <row r="593">
      <c r="A593" s="49"/>
      <c r="B593" s="49"/>
    </row>
    <row r="594">
      <c r="A594" s="49"/>
      <c r="B594" s="49"/>
    </row>
    <row r="595">
      <c r="A595" s="49"/>
      <c r="B595" s="49"/>
    </row>
    <row r="596">
      <c r="A596" s="49"/>
      <c r="B596" s="49"/>
    </row>
    <row r="597">
      <c r="A597" s="49"/>
      <c r="B597" s="49"/>
    </row>
    <row r="598">
      <c r="A598" s="49"/>
      <c r="B598" s="49"/>
    </row>
    <row r="599">
      <c r="A599" s="49"/>
      <c r="B599" s="49"/>
    </row>
    <row r="600">
      <c r="A600" s="49"/>
      <c r="B600" s="49"/>
    </row>
    <row r="601">
      <c r="A601" s="49"/>
      <c r="B601" s="49"/>
    </row>
    <row r="602">
      <c r="A602" s="49"/>
      <c r="B602" s="49"/>
    </row>
    <row r="603">
      <c r="A603" s="49"/>
      <c r="B603" s="49"/>
    </row>
    <row r="604">
      <c r="A604" s="49"/>
      <c r="B604" s="49"/>
    </row>
    <row r="605">
      <c r="A605" s="49"/>
      <c r="B605" s="49"/>
    </row>
    <row r="606">
      <c r="A606" s="49"/>
      <c r="B606" s="49"/>
    </row>
    <row r="607">
      <c r="A607" s="49"/>
      <c r="B607" s="49"/>
    </row>
    <row r="608">
      <c r="A608" s="49"/>
      <c r="B608" s="49"/>
    </row>
    <row r="609">
      <c r="A609" s="49"/>
      <c r="B609" s="49"/>
    </row>
    <row r="610">
      <c r="A610" s="49"/>
      <c r="B610" s="49"/>
    </row>
    <row r="611">
      <c r="A611" s="49"/>
      <c r="B611" s="49"/>
    </row>
    <row r="612">
      <c r="A612" s="49"/>
      <c r="B612" s="49"/>
    </row>
    <row r="613">
      <c r="A613" s="49"/>
      <c r="B613" s="49"/>
    </row>
    <row r="614">
      <c r="A614" s="49"/>
      <c r="B614" s="49"/>
    </row>
    <row r="615">
      <c r="A615" s="49"/>
      <c r="B615" s="49"/>
    </row>
    <row r="616">
      <c r="A616" s="49"/>
      <c r="B616" s="49"/>
    </row>
    <row r="617">
      <c r="A617" s="49"/>
      <c r="B617" s="49"/>
    </row>
    <row r="618">
      <c r="A618" s="49"/>
      <c r="B618" s="49"/>
    </row>
    <row r="619">
      <c r="A619" s="49"/>
      <c r="B619" s="49"/>
    </row>
    <row r="620">
      <c r="A620" s="49"/>
      <c r="B620" s="49"/>
    </row>
    <row r="621">
      <c r="A621" s="49"/>
      <c r="B621" s="49"/>
    </row>
    <row r="622">
      <c r="A622" s="49"/>
      <c r="B622" s="49"/>
    </row>
    <row r="623">
      <c r="A623" s="49"/>
      <c r="B623" s="49"/>
    </row>
    <row r="624">
      <c r="A624" s="49"/>
      <c r="B624" s="49"/>
    </row>
    <row r="625">
      <c r="A625" s="49"/>
      <c r="B625" s="49"/>
    </row>
    <row r="626">
      <c r="A626" s="49"/>
      <c r="B626" s="49"/>
    </row>
    <row r="627">
      <c r="A627" s="49"/>
      <c r="B627" s="49"/>
    </row>
    <row r="628">
      <c r="A628" s="49"/>
      <c r="B628" s="49"/>
    </row>
    <row r="629">
      <c r="A629" s="49"/>
      <c r="B629" s="49"/>
    </row>
    <row r="630">
      <c r="A630" s="49"/>
      <c r="B630" s="49"/>
    </row>
    <row r="631">
      <c r="A631" s="49"/>
      <c r="B631" s="49"/>
    </row>
    <row r="632">
      <c r="A632" s="49"/>
      <c r="B632" s="49"/>
    </row>
    <row r="633">
      <c r="A633" s="49"/>
      <c r="B633" s="49"/>
    </row>
    <row r="634">
      <c r="A634" s="49"/>
      <c r="B634" s="49"/>
    </row>
    <row r="635">
      <c r="A635" s="49"/>
      <c r="B635" s="49"/>
    </row>
    <row r="636">
      <c r="A636" s="49"/>
      <c r="B636" s="49"/>
    </row>
    <row r="637">
      <c r="A637" s="49"/>
      <c r="B637" s="49"/>
    </row>
    <row r="638">
      <c r="A638" s="49"/>
      <c r="B638" s="49"/>
    </row>
    <row r="639">
      <c r="A639" s="49"/>
      <c r="B639" s="49"/>
    </row>
    <row r="640">
      <c r="A640" s="49"/>
      <c r="B640" s="49"/>
    </row>
    <row r="641">
      <c r="A641" s="49"/>
      <c r="B641" s="49"/>
    </row>
    <row r="642">
      <c r="A642" s="49"/>
      <c r="B642" s="49"/>
    </row>
    <row r="643">
      <c r="A643" s="49"/>
      <c r="B643" s="49"/>
    </row>
    <row r="644">
      <c r="A644" s="49"/>
      <c r="B644" s="49"/>
    </row>
    <row r="645">
      <c r="A645" s="49"/>
      <c r="B645" s="49"/>
    </row>
    <row r="646">
      <c r="A646" s="49"/>
      <c r="B646" s="49"/>
    </row>
    <row r="647">
      <c r="A647" s="49"/>
      <c r="B647" s="49"/>
    </row>
    <row r="648">
      <c r="A648" s="49"/>
      <c r="B648" s="49"/>
    </row>
    <row r="649">
      <c r="A649" s="49"/>
      <c r="B649" s="49"/>
    </row>
    <row r="650">
      <c r="A650" s="49"/>
      <c r="B650" s="49"/>
    </row>
    <row r="651">
      <c r="A651" s="49"/>
      <c r="B651" s="49"/>
    </row>
    <row r="652">
      <c r="A652" s="49"/>
      <c r="B652" s="49"/>
    </row>
    <row r="653">
      <c r="A653" s="49"/>
      <c r="B653" s="49"/>
    </row>
    <row r="654">
      <c r="A654" s="49"/>
      <c r="B654" s="49"/>
    </row>
    <row r="655">
      <c r="A655" s="49"/>
      <c r="B655" s="49"/>
    </row>
    <row r="656">
      <c r="A656" s="49"/>
      <c r="B656" s="49"/>
    </row>
    <row r="657">
      <c r="A657" s="49"/>
      <c r="B657" s="49"/>
    </row>
    <row r="658">
      <c r="A658" s="49"/>
      <c r="B658" s="49"/>
    </row>
    <row r="659">
      <c r="A659" s="49"/>
      <c r="B659" s="49"/>
    </row>
    <row r="660">
      <c r="A660" s="49"/>
      <c r="B660" s="49"/>
    </row>
    <row r="661">
      <c r="A661" s="49"/>
      <c r="B661" s="49"/>
    </row>
    <row r="662">
      <c r="A662" s="49"/>
      <c r="B662" s="49"/>
    </row>
    <row r="663">
      <c r="A663" s="49"/>
      <c r="B663" s="49"/>
    </row>
    <row r="664">
      <c r="A664" s="49"/>
      <c r="B664" s="49"/>
    </row>
    <row r="665">
      <c r="A665" s="49"/>
      <c r="B665" s="49"/>
    </row>
    <row r="666">
      <c r="A666" s="49"/>
      <c r="B666" s="49"/>
    </row>
    <row r="667">
      <c r="A667" s="49"/>
      <c r="B667" s="49"/>
    </row>
    <row r="668">
      <c r="A668" s="49"/>
      <c r="B668" s="49"/>
    </row>
    <row r="669">
      <c r="A669" s="49"/>
      <c r="B669" s="49"/>
    </row>
    <row r="670">
      <c r="A670" s="49"/>
      <c r="B670" s="49"/>
    </row>
    <row r="671">
      <c r="A671" s="49"/>
      <c r="B671" s="49"/>
    </row>
    <row r="672">
      <c r="A672" s="49"/>
      <c r="B672" s="49"/>
    </row>
    <row r="673">
      <c r="A673" s="49"/>
      <c r="B673" s="49"/>
    </row>
    <row r="674">
      <c r="A674" s="49"/>
      <c r="B674" s="49"/>
    </row>
    <row r="675">
      <c r="A675" s="49"/>
      <c r="B675" s="49"/>
    </row>
    <row r="676">
      <c r="A676" s="49"/>
      <c r="B676" s="49"/>
    </row>
    <row r="677">
      <c r="A677" s="49"/>
      <c r="B677" s="49"/>
    </row>
    <row r="678">
      <c r="A678" s="49"/>
      <c r="B678" s="49"/>
    </row>
    <row r="679">
      <c r="A679" s="49"/>
      <c r="B679" s="49"/>
    </row>
    <row r="680">
      <c r="A680" s="49"/>
      <c r="B680" s="49"/>
    </row>
    <row r="681">
      <c r="A681" s="49"/>
      <c r="B681" s="49"/>
    </row>
    <row r="682">
      <c r="A682" s="49"/>
      <c r="B682" s="49"/>
    </row>
    <row r="683">
      <c r="A683" s="49"/>
      <c r="B683" s="49"/>
    </row>
    <row r="684">
      <c r="A684" s="49"/>
      <c r="B684" s="49"/>
    </row>
    <row r="685">
      <c r="A685" s="49"/>
      <c r="B685" s="49"/>
    </row>
    <row r="686">
      <c r="A686" s="49"/>
      <c r="B686" s="49"/>
    </row>
    <row r="687">
      <c r="A687" s="49"/>
      <c r="B687" s="49"/>
    </row>
    <row r="688">
      <c r="A688" s="49"/>
      <c r="B688" s="49"/>
    </row>
    <row r="689">
      <c r="A689" s="49"/>
      <c r="B689" s="49"/>
    </row>
    <row r="690">
      <c r="A690" s="49"/>
      <c r="B690" s="49"/>
    </row>
    <row r="691">
      <c r="A691" s="49"/>
      <c r="B691" s="49"/>
    </row>
    <row r="692">
      <c r="A692" s="49"/>
      <c r="B692" s="49"/>
    </row>
    <row r="693">
      <c r="A693" s="49"/>
      <c r="B693" s="49"/>
    </row>
    <row r="694">
      <c r="A694" s="49"/>
      <c r="B694" s="49"/>
    </row>
    <row r="695">
      <c r="A695" s="49"/>
      <c r="B695" s="49"/>
    </row>
    <row r="696">
      <c r="A696" s="49"/>
      <c r="B696" s="49"/>
    </row>
    <row r="697">
      <c r="A697" s="49"/>
      <c r="B697" s="49"/>
    </row>
    <row r="698">
      <c r="A698" s="49"/>
      <c r="B698" s="49"/>
    </row>
    <row r="699">
      <c r="A699" s="49"/>
      <c r="B699" s="49"/>
    </row>
    <row r="700">
      <c r="A700" s="49"/>
      <c r="B700" s="49"/>
    </row>
    <row r="701">
      <c r="A701" s="49"/>
      <c r="B701" s="49"/>
    </row>
    <row r="702">
      <c r="A702" s="49"/>
      <c r="B702" s="49"/>
    </row>
    <row r="703">
      <c r="A703" s="49"/>
      <c r="B703" s="49"/>
    </row>
    <row r="704">
      <c r="A704" s="49"/>
      <c r="B704" s="49"/>
    </row>
    <row r="705">
      <c r="A705" s="49"/>
      <c r="B705" s="49"/>
    </row>
    <row r="706">
      <c r="A706" s="49"/>
      <c r="B706" s="49"/>
    </row>
    <row r="707">
      <c r="A707" s="49"/>
      <c r="B707" s="49"/>
    </row>
    <row r="708">
      <c r="A708" s="49"/>
      <c r="B708" s="49"/>
    </row>
    <row r="709">
      <c r="A709" s="49"/>
      <c r="B709" s="49"/>
    </row>
    <row r="710">
      <c r="A710" s="49"/>
      <c r="B710" s="49"/>
    </row>
    <row r="711">
      <c r="A711" s="49"/>
      <c r="B711" s="49"/>
    </row>
    <row r="712">
      <c r="A712" s="49"/>
      <c r="B712" s="49"/>
    </row>
    <row r="713">
      <c r="A713" s="49"/>
      <c r="B713" s="49"/>
    </row>
    <row r="714">
      <c r="A714" s="49"/>
      <c r="B714" s="49"/>
    </row>
    <row r="715">
      <c r="A715" s="49"/>
      <c r="B715" s="49"/>
    </row>
    <row r="716">
      <c r="A716" s="49"/>
      <c r="B716" s="49"/>
    </row>
    <row r="717">
      <c r="A717" s="49"/>
      <c r="B717" s="49"/>
    </row>
    <row r="718">
      <c r="A718" s="49"/>
      <c r="B718" s="49"/>
    </row>
    <row r="719">
      <c r="A719" s="49"/>
      <c r="B719" s="49"/>
    </row>
    <row r="720">
      <c r="A720" s="49"/>
      <c r="B720" s="49"/>
    </row>
    <row r="721">
      <c r="A721" s="49"/>
      <c r="B721" s="49"/>
    </row>
    <row r="722">
      <c r="A722" s="49"/>
      <c r="B722" s="49"/>
    </row>
    <row r="723">
      <c r="A723" s="49"/>
      <c r="B723" s="49"/>
    </row>
    <row r="724">
      <c r="A724" s="49"/>
      <c r="B724" s="49"/>
    </row>
    <row r="725">
      <c r="A725" s="49"/>
      <c r="B725" s="49"/>
    </row>
    <row r="726">
      <c r="A726" s="49"/>
      <c r="B726" s="49"/>
    </row>
    <row r="727">
      <c r="A727" s="49"/>
      <c r="B727" s="49"/>
    </row>
    <row r="728">
      <c r="A728" s="49"/>
      <c r="B728" s="49"/>
    </row>
    <row r="729">
      <c r="A729" s="49"/>
      <c r="B729" s="49"/>
    </row>
    <row r="730">
      <c r="A730" s="49"/>
      <c r="B730" s="49"/>
    </row>
    <row r="731">
      <c r="A731" s="49"/>
      <c r="B731" s="49"/>
    </row>
    <row r="732">
      <c r="A732" s="49"/>
      <c r="B732" s="49"/>
    </row>
    <row r="733">
      <c r="A733" s="49"/>
      <c r="B733" s="49"/>
    </row>
    <row r="734">
      <c r="A734" s="49"/>
      <c r="B734" s="49"/>
    </row>
    <row r="735">
      <c r="A735" s="49"/>
      <c r="B735" s="49"/>
    </row>
    <row r="736">
      <c r="A736" s="49"/>
      <c r="B736" s="49"/>
    </row>
    <row r="737">
      <c r="A737" s="49"/>
      <c r="B737" s="49"/>
    </row>
    <row r="738">
      <c r="A738" s="49"/>
      <c r="B738" s="49"/>
    </row>
    <row r="739">
      <c r="A739" s="49"/>
      <c r="B739" s="49"/>
    </row>
    <row r="740">
      <c r="A740" s="49"/>
      <c r="B740" s="49"/>
    </row>
    <row r="741">
      <c r="A741" s="49"/>
      <c r="B741" s="49"/>
    </row>
    <row r="742">
      <c r="A742" s="49"/>
      <c r="B742" s="49"/>
    </row>
    <row r="743">
      <c r="A743" s="49"/>
      <c r="B743" s="49"/>
    </row>
    <row r="744">
      <c r="A744" s="49"/>
      <c r="B744" s="49"/>
    </row>
    <row r="745">
      <c r="A745" s="49"/>
      <c r="B745" s="49"/>
    </row>
    <row r="746">
      <c r="A746" s="49"/>
      <c r="B746" s="49"/>
    </row>
    <row r="747">
      <c r="A747" s="49"/>
      <c r="B747" s="49"/>
    </row>
    <row r="748">
      <c r="A748" s="49"/>
      <c r="B748" s="49"/>
    </row>
    <row r="749">
      <c r="A749" s="49"/>
      <c r="B749" s="49"/>
    </row>
    <row r="750">
      <c r="A750" s="49"/>
      <c r="B750" s="49"/>
    </row>
    <row r="751">
      <c r="A751" s="49"/>
      <c r="B751" s="49"/>
    </row>
    <row r="752">
      <c r="A752" s="49"/>
      <c r="B752" s="49"/>
    </row>
    <row r="753">
      <c r="A753" s="49"/>
      <c r="B753" s="49"/>
    </row>
    <row r="754">
      <c r="A754" s="49"/>
      <c r="B754" s="49"/>
    </row>
    <row r="755">
      <c r="A755" s="49"/>
      <c r="B755" s="49"/>
    </row>
    <row r="756">
      <c r="A756" s="49"/>
      <c r="B756" s="49"/>
    </row>
    <row r="757">
      <c r="A757" s="49"/>
      <c r="B757" s="49"/>
    </row>
    <row r="758">
      <c r="A758" s="49"/>
      <c r="B758" s="49"/>
    </row>
    <row r="759">
      <c r="A759" s="49"/>
      <c r="B759" s="49"/>
    </row>
    <row r="760">
      <c r="A760" s="49"/>
      <c r="B760" s="49"/>
    </row>
    <row r="761">
      <c r="A761" s="49"/>
      <c r="B761" s="49"/>
    </row>
    <row r="762">
      <c r="A762" s="49"/>
      <c r="B762" s="49"/>
    </row>
    <row r="763">
      <c r="A763" s="49"/>
      <c r="B763" s="49"/>
    </row>
    <row r="764">
      <c r="A764" s="49"/>
      <c r="B764" s="49"/>
    </row>
    <row r="765">
      <c r="A765" s="49"/>
      <c r="B765" s="49"/>
    </row>
    <row r="766">
      <c r="A766" s="49"/>
      <c r="B766" s="49"/>
    </row>
    <row r="767">
      <c r="A767" s="49"/>
      <c r="B767" s="49"/>
    </row>
    <row r="768">
      <c r="A768" s="49"/>
      <c r="B768" s="49"/>
    </row>
    <row r="769">
      <c r="A769" s="49"/>
      <c r="B769" s="49"/>
    </row>
    <row r="770">
      <c r="A770" s="49"/>
      <c r="B770" s="49"/>
    </row>
    <row r="771">
      <c r="A771" s="49"/>
      <c r="B771" s="49"/>
    </row>
    <row r="772">
      <c r="A772" s="49"/>
      <c r="B772" s="49"/>
    </row>
    <row r="773">
      <c r="A773" s="49"/>
      <c r="B773" s="49"/>
    </row>
    <row r="774">
      <c r="A774" s="49"/>
      <c r="B774" s="49"/>
    </row>
    <row r="775">
      <c r="A775" s="49"/>
      <c r="B775" s="49"/>
    </row>
    <row r="776">
      <c r="A776" s="49"/>
      <c r="B776" s="49"/>
    </row>
    <row r="777">
      <c r="A777" s="49"/>
      <c r="B777" s="49"/>
    </row>
    <row r="778">
      <c r="A778" s="49"/>
      <c r="B778" s="49"/>
    </row>
    <row r="779">
      <c r="A779" s="49"/>
      <c r="B779" s="49"/>
    </row>
    <row r="780">
      <c r="A780" s="49"/>
      <c r="B780" s="49"/>
    </row>
    <row r="781">
      <c r="A781" s="49"/>
      <c r="B781" s="49"/>
    </row>
    <row r="782">
      <c r="A782" s="49"/>
      <c r="B782" s="49"/>
    </row>
    <row r="783">
      <c r="A783" s="49"/>
      <c r="B783" s="49"/>
    </row>
    <row r="784">
      <c r="A784" s="49"/>
      <c r="B784" s="49"/>
    </row>
    <row r="785">
      <c r="A785" s="49"/>
      <c r="B785" s="49"/>
    </row>
    <row r="786">
      <c r="A786" s="49"/>
      <c r="B786" s="49"/>
    </row>
    <row r="787">
      <c r="A787" s="49"/>
      <c r="B787" s="49"/>
    </row>
    <row r="788">
      <c r="A788" s="49"/>
      <c r="B788" s="49"/>
    </row>
    <row r="789">
      <c r="A789" s="49"/>
      <c r="B789" s="49"/>
    </row>
    <row r="790">
      <c r="A790" s="49"/>
      <c r="B790" s="49"/>
    </row>
    <row r="791">
      <c r="A791" s="49"/>
      <c r="B791" s="49"/>
    </row>
    <row r="792">
      <c r="A792" s="49"/>
      <c r="B792" s="49"/>
    </row>
    <row r="793">
      <c r="A793" s="49"/>
      <c r="B793" s="49"/>
    </row>
    <row r="794">
      <c r="A794" s="49"/>
      <c r="B794" s="49"/>
    </row>
    <row r="795">
      <c r="A795" s="49"/>
      <c r="B795" s="49"/>
    </row>
    <row r="796">
      <c r="A796" s="49"/>
      <c r="B796" s="49"/>
    </row>
    <row r="797">
      <c r="A797" s="49"/>
      <c r="B797" s="49"/>
    </row>
    <row r="798">
      <c r="A798" s="49"/>
      <c r="B798" s="49"/>
    </row>
    <row r="799">
      <c r="A799" s="49"/>
      <c r="B799" s="49"/>
    </row>
    <row r="800">
      <c r="A800" s="49"/>
      <c r="B800" s="49"/>
    </row>
    <row r="801">
      <c r="A801" s="49"/>
      <c r="B801" s="49"/>
    </row>
    <row r="802">
      <c r="A802" s="49"/>
      <c r="B802" s="49"/>
    </row>
    <row r="803">
      <c r="A803" s="49"/>
      <c r="B803" s="49"/>
    </row>
    <row r="804">
      <c r="A804" s="49"/>
      <c r="B804" s="49"/>
    </row>
    <row r="805">
      <c r="A805" s="49"/>
      <c r="B805" s="49"/>
    </row>
    <row r="806">
      <c r="A806" s="49"/>
      <c r="B806" s="49"/>
    </row>
    <row r="807">
      <c r="A807" s="49"/>
      <c r="B807" s="49"/>
    </row>
    <row r="808">
      <c r="A808" s="49"/>
      <c r="B808" s="49"/>
    </row>
    <row r="809">
      <c r="A809" s="49"/>
      <c r="B809" s="49"/>
    </row>
    <row r="810">
      <c r="A810" s="49"/>
      <c r="B810" s="49"/>
    </row>
    <row r="811">
      <c r="A811" s="49"/>
      <c r="B811" s="49"/>
    </row>
    <row r="812">
      <c r="A812" s="49"/>
      <c r="B812" s="49"/>
    </row>
    <row r="813">
      <c r="A813" s="49"/>
      <c r="B813" s="49"/>
    </row>
    <row r="814">
      <c r="A814" s="49"/>
      <c r="B814" s="49"/>
    </row>
    <row r="815">
      <c r="A815" s="49"/>
      <c r="B815" s="49"/>
    </row>
    <row r="816">
      <c r="A816" s="49"/>
      <c r="B816" s="49"/>
    </row>
    <row r="817">
      <c r="A817" s="49"/>
      <c r="B817" s="49"/>
    </row>
    <row r="818">
      <c r="A818" s="49"/>
      <c r="B818" s="49"/>
    </row>
    <row r="819">
      <c r="A819" s="49"/>
      <c r="B819" s="49"/>
    </row>
    <row r="820">
      <c r="A820" s="49"/>
      <c r="B820" s="49"/>
    </row>
    <row r="821">
      <c r="A821" s="49"/>
      <c r="B821" s="49"/>
    </row>
    <row r="822">
      <c r="A822" s="49"/>
      <c r="B822" s="49"/>
    </row>
    <row r="823">
      <c r="A823" s="49"/>
      <c r="B823" s="49"/>
    </row>
    <row r="824">
      <c r="A824" s="49"/>
      <c r="B824" s="49"/>
    </row>
    <row r="825">
      <c r="A825" s="49"/>
      <c r="B825" s="49"/>
    </row>
    <row r="826">
      <c r="A826" s="49"/>
      <c r="B826" s="49"/>
    </row>
    <row r="827">
      <c r="A827" s="49"/>
      <c r="B827" s="49"/>
    </row>
    <row r="828">
      <c r="A828" s="49"/>
      <c r="B828" s="49"/>
    </row>
    <row r="829">
      <c r="A829" s="49"/>
      <c r="B829" s="49"/>
    </row>
    <row r="830">
      <c r="A830" s="49"/>
      <c r="B830" s="49"/>
    </row>
    <row r="831">
      <c r="A831" s="49"/>
      <c r="B831" s="49"/>
    </row>
    <row r="832">
      <c r="A832" s="49"/>
      <c r="B832" s="49"/>
    </row>
    <row r="833">
      <c r="A833" s="49"/>
      <c r="B833" s="49"/>
    </row>
    <row r="834">
      <c r="A834" s="49"/>
      <c r="B834" s="49"/>
    </row>
    <row r="835">
      <c r="A835" s="49"/>
      <c r="B835" s="49"/>
    </row>
    <row r="836">
      <c r="A836" s="49"/>
      <c r="B836" s="49"/>
    </row>
    <row r="837">
      <c r="A837" s="49"/>
      <c r="B837" s="49"/>
    </row>
    <row r="838">
      <c r="A838" s="49"/>
      <c r="B838" s="49"/>
    </row>
    <row r="839">
      <c r="A839" s="49"/>
      <c r="B839" s="49"/>
    </row>
    <row r="840">
      <c r="A840" s="49"/>
      <c r="B840" s="49"/>
    </row>
    <row r="841">
      <c r="A841" s="49"/>
      <c r="B841" s="49"/>
    </row>
    <row r="842">
      <c r="A842" s="49"/>
      <c r="B842" s="49"/>
    </row>
    <row r="843">
      <c r="A843" s="49"/>
      <c r="B843" s="49"/>
    </row>
    <row r="844">
      <c r="A844" s="49"/>
      <c r="B844" s="49"/>
    </row>
    <row r="845">
      <c r="A845" s="49"/>
      <c r="B845" s="49"/>
    </row>
    <row r="846">
      <c r="A846" s="49"/>
      <c r="B846" s="49"/>
    </row>
    <row r="847">
      <c r="A847" s="49"/>
      <c r="B847" s="49"/>
    </row>
    <row r="848">
      <c r="A848" s="49"/>
      <c r="B848" s="49"/>
    </row>
    <row r="849">
      <c r="A849" s="49"/>
      <c r="B849" s="49"/>
    </row>
    <row r="850">
      <c r="A850" s="49"/>
      <c r="B850" s="49"/>
    </row>
    <row r="851">
      <c r="A851" s="49"/>
      <c r="B851" s="49"/>
    </row>
    <row r="852">
      <c r="A852" s="49"/>
      <c r="B852" s="49"/>
    </row>
    <row r="853">
      <c r="A853" s="49"/>
      <c r="B853" s="49"/>
    </row>
    <row r="854">
      <c r="A854" s="49"/>
      <c r="B854" s="49"/>
    </row>
    <row r="855">
      <c r="A855" s="49"/>
      <c r="B855" s="49"/>
    </row>
    <row r="856">
      <c r="A856" s="49"/>
      <c r="B856" s="49"/>
    </row>
    <row r="857">
      <c r="A857" s="49"/>
      <c r="B857" s="49"/>
    </row>
    <row r="858">
      <c r="A858" s="49"/>
      <c r="B858" s="49"/>
    </row>
    <row r="859">
      <c r="A859" s="49"/>
      <c r="B859" s="49"/>
    </row>
    <row r="860">
      <c r="A860" s="49"/>
      <c r="B860" s="49"/>
    </row>
    <row r="861">
      <c r="A861" s="49"/>
      <c r="B861" s="49"/>
    </row>
    <row r="862">
      <c r="A862" s="49"/>
      <c r="B862" s="49"/>
    </row>
    <row r="863">
      <c r="A863" s="49"/>
      <c r="B863" s="49"/>
    </row>
    <row r="864">
      <c r="A864" s="49"/>
      <c r="B864" s="49"/>
    </row>
    <row r="865">
      <c r="A865" s="49"/>
      <c r="B865" s="49"/>
    </row>
    <row r="866">
      <c r="A866" s="49"/>
      <c r="B866" s="49"/>
    </row>
    <row r="867">
      <c r="A867" s="49"/>
      <c r="B867" s="49"/>
    </row>
    <row r="868">
      <c r="A868" s="49"/>
      <c r="B868" s="49"/>
    </row>
    <row r="869">
      <c r="A869" s="49"/>
      <c r="B869" s="49"/>
    </row>
    <row r="870">
      <c r="A870" s="49"/>
      <c r="B870" s="49"/>
    </row>
    <row r="871">
      <c r="A871" s="49"/>
      <c r="B871" s="49"/>
    </row>
    <row r="872">
      <c r="A872" s="49"/>
      <c r="B872" s="49"/>
    </row>
    <row r="873">
      <c r="A873" s="49"/>
      <c r="B873" s="49"/>
    </row>
    <row r="874">
      <c r="A874" s="49"/>
      <c r="B874" s="49"/>
    </row>
    <row r="875">
      <c r="A875" s="49"/>
      <c r="B875" s="49"/>
    </row>
    <row r="876">
      <c r="A876" s="49"/>
      <c r="B876" s="49"/>
    </row>
    <row r="877">
      <c r="A877" s="49"/>
      <c r="B877" s="49"/>
    </row>
    <row r="878">
      <c r="A878" s="49"/>
      <c r="B878" s="49"/>
    </row>
    <row r="879">
      <c r="A879" s="49"/>
      <c r="B879" s="49"/>
    </row>
    <row r="880">
      <c r="A880" s="49"/>
      <c r="B880" s="49"/>
    </row>
    <row r="881">
      <c r="A881" s="49"/>
      <c r="B881" s="49"/>
    </row>
    <row r="882">
      <c r="A882" s="49"/>
      <c r="B882" s="49"/>
    </row>
    <row r="883">
      <c r="A883" s="49"/>
      <c r="B883" s="49"/>
    </row>
    <row r="884">
      <c r="A884" s="49"/>
      <c r="B884" s="49"/>
    </row>
    <row r="885">
      <c r="A885" s="49"/>
      <c r="B885" s="49"/>
    </row>
    <row r="886">
      <c r="A886" s="49"/>
      <c r="B886" s="49"/>
    </row>
    <row r="887">
      <c r="A887" s="49"/>
      <c r="B887" s="49"/>
    </row>
    <row r="888">
      <c r="A888" s="49"/>
      <c r="B888" s="49"/>
    </row>
    <row r="889">
      <c r="A889" s="49"/>
      <c r="B889" s="49"/>
    </row>
    <row r="890">
      <c r="A890" s="49"/>
      <c r="B890" s="49"/>
    </row>
    <row r="891">
      <c r="A891" s="49"/>
      <c r="B891" s="49"/>
    </row>
    <row r="892">
      <c r="A892" s="49"/>
      <c r="B892" s="49"/>
    </row>
    <row r="893">
      <c r="A893" s="49"/>
      <c r="B893" s="49"/>
    </row>
    <row r="894">
      <c r="A894" s="49"/>
      <c r="B894" s="49"/>
    </row>
    <row r="895">
      <c r="A895" s="49"/>
      <c r="B895" s="49"/>
    </row>
    <row r="896">
      <c r="A896" s="49"/>
      <c r="B896" s="49"/>
    </row>
    <row r="897">
      <c r="A897" s="49"/>
      <c r="B897" s="49"/>
    </row>
    <row r="898">
      <c r="A898" s="49"/>
      <c r="B898" s="49"/>
    </row>
    <row r="899">
      <c r="A899" s="49"/>
      <c r="B899" s="49"/>
    </row>
    <row r="900">
      <c r="A900" s="49"/>
      <c r="B900" s="49"/>
    </row>
    <row r="901">
      <c r="A901" s="49"/>
      <c r="B901" s="49"/>
    </row>
    <row r="902">
      <c r="A902" s="49"/>
      <c r="B902" s="49"/>
    </row>
    <row r="903">
      <c r="A903" s="49"/>
      <c r="B903" s="49"/>
    </row>
    <row r="904">
      <c r="A904" s="49"/>
      <c r="B904" s="49"/>
    </row>
    <row r="905">
      <c r="A905" s="49"/>
      <c r="B905" s="49"/>
    </row>
    <row r="906">
      <c r="A906" s="49"/>
      <c r="B906" s="49"/>
    </row>
    <row r="907">
      <c r="A907" s="49"/>
      <c r="B907" s="49"/>
    </row>
    <row r="908">
      <c r="A908" s="49"/>
      <c r="B908" s="49"/>
    </row>
    <row r="909">
      <c r="A909" s="49"/>
      <c r="B909" s="49"/>
    </row>
    <row r="910">
      <c r="A910" s="49"/>
      <c r="B910" s="49"/>
    </row>
    <row r="911">
      <c r="A911" s="49"/>
      <c r="B911" s="49"/>
    </row>
    <row r="912">
      <c r="A912" s="49"/>
      <c r="B912" s="49"/>
    </row>
    <row r="913">
      <c r="A913" s="49"/>
      <c r="B913" s="49"/>
    </row>
    <row r="914">
      <c r="A914" s="49"/>
      <c r="B914" s="49"/>
    </row>
    <row r="915">
      <c r="A915" s="49"/>
      <c r="B915" s="49"/>
    </row>
    <row r="916">
      <c r="A916" s="49"/>
      <c r="B916" s="49"/>
    </row>
    <row r="917">
      <c r="A917" s="49"/>
      <c r="B917" s="49"/>
    </row>
    <row r="918">
      <c r="A918" s="49"/>
      <c r="B918" s="49"/>
    </row>
    <row r="919">
      <c r="A919" s="49"/>
      <c r="B919" s="49"/>
    </row>
    <row r="920">
      <c r="A920" s="49"/>
      <c r="B920" s="49"/>
    </row>
    <row r="921">
      <c r="A921" s="49"/>
      <c r="B921" s="49"/>
    </row>
    <row r="922">
      <c r="A922" s="49"/>
      <c r="B922" s="49"/>
    </row>
    <row r="923">
      <c r="A923" s="49"/>
      <c r="B923" s="49"/>
    </row>
    <row r="924">
      <c r="A924" s="49"/>
      <c r="B924" s="49"/>
    </row>
    <row r="925">
      <c r="A925" s="49"/>
      <c r="B925" s="49"/>
    </row>
    <row r="926">
      <c r="A926" s="49"/>
      <c r="B926" s="49"/>
    </row>
    <row r="927">
      <c r="A927" s="49"/>
      <c r="B927" s="49"/>
    </row>
    <row r="928">
      <c r="A928" s="49"/>
      <c r="B928" s="49"/>
    </row>
    <row r="929">
      <c r="A929" s="49"/>
      <c r="B929" s="49"/>
    </row>
    <row r="930">
      <c r="A930" s="49"/>
      <c r="B930" s="49"/>
    </row>
    <row r="931">
      <c r="A931" s="49"/>
      <c r="B931" s="49"/>
    </row>
    <row r="932">
      <c r="A932" s="49"/>
      <c r="B932" s="49"/>
    </row>
    <row r="933">
      <c r="A933" s="49"/>
      <c r="B933" s="49"/>
    </row>
    <row r="934">
      <c r="A934" s="49"/>
      <c r="B934" s="49"/>
    </row>
    <row r="935">
      <c r="A935" s="49"/>
      <c r="B935" s="49"/>
    </row>
    <row r="936">
      <c r="A936" s="49"/>
      <c r="B936" s="49"/>
    </row>
    <row r="937">
      <c r="A937" s="49"/>
      <c r="B937" s="49"/>
    </row>
    <row r="938">
      <c r="A938" s="49"/>
      <c r="B938" s="49"/>
    </row>
    <row r="939">
      <c r="A939" s="49"/>
      <c r="B939" s="49"/>
    </row>
    <row r="940">
      <c r="A940" s="49"/>
      <c r="B940" s="49"/>
    </row>
    <row r="941">
      <c r="A941" s="49"/>
      <c r="B941" s="49"/>
    </row>
    <row r="942">
      <c r="A942" s="49"/>
      <c r="B942" s="49"/>
    </row>
    <row r="943">
      <c r="A943" s="49"/>
      <c r="B943" s="49"/>
    </row>
    <row r="944">
      <c r="A944" s="49"/>
      <c r="B944" s="49"/>
    </row>
    <row r="945">
      <c r="A945" s="49"/>
      <c r="B945" s="49"/>
    </row>
    <row r="946">
      <c r="A946" s="49"/>
      <c r="B946" s="49"/>
    </row>
    <row r="947">
      <c r="A947" s="49"/>
      <c r="B947" s="49"/>
    </row>
    <row r="948">
      <c r="A948" s="49"/>
      <c r="B948" s="49"/>
    </row>
    <row r="949">
      <c r="A949" s="49"/>
      <c r="B949" s="49"/>
    </row>
    <row r="950">
      <c r="A950" s="49"/>
      <c r="B950" s="49"/>
    </row>
    <row r="951">
      <c r="A951" s="49"/>
      <c r="B951" s="49"/>
    </row>
    <row r="952">
      <c r="A952" s="49"/>
      <c r="B952" s="49"/>
    </row>
    <row r="953">
      <c r="A953" s="49"/>
      <c r="B953" s="49"/>
    </row>
    <row r="954">
      <c r="A954" s="49"/>
      <c r="B954" s="49"/>
    </row>
    <row r="955">
      <c r="A955" s="49"/>
      <c r="B955" s="49"/>
    </row>
    <row r="956">
      <c r="A956" s="49"/>
      <c r="B956" s="49"/>
    </row>
    <row r="957">
      <c r="A957" s="49"/>
      <c r="B957" s="49"/>
    </row>
    <row r="958">
      <c r="A958" s="49"/>
      <c r="B958" s="49"/>
    </row>
    <row r="959">
      <c r="A959" s="49"/>
      <c r="B959" s="49"/>
    </row>
    <row r="960">
      <c r="A960" s="49"/>
      <c r="B960" s="49"/>
    </row>
    <row r="961">
      <c r="A961" s="49"/>
      <c r="B961" s="49"/>
    </row>
    <row r="962">
      <c r="A962" s="49"/>
      <c r="B962" s="49"/>
    </row>
    <row r="963">
      <c r="A963" s="49"/>
      <c r="B963" s="49"/>
    </row>
    <row r="964">
      <c r="A964" s="49"/>
      <c r="B964" s="49"/>
    </row>
    <row r="965">
      <c r="A965" s="49"/>
      <c r="B965" s="49"/>
    </row>
    <row r="966">
      <c r="A966" s="49"/>
      <c r="B966" s="49"/>
    </row>
    <row r="967">
      <c r="A967" s="49"/>
      <c r="B967" s="49"/>
    </row>
    <row r="968">
      <c r="A968" s="49"/>
      <c r="B968" s="49"/>
    </row>
    <row r="969">
      <c r="A969" s="49"/>
      <c r="B969" s="49"/>
    </row>
    <row r="970">
      <c r="A970" s="49"/>
      <c r="B970" s="49"/>
    </row>
    <row r="971">
      <c r="A971" s="49"/>
      <c r="B971" s="49"/>
    </row>
    <row r="972">
      <c r="A972" s="49"/>
      <c r="B972" s="49"/>
    </row>
    <row r="973">
      <c r="A973" s="49"/>
      <c r="B973" s="49"/>
    </row>
    <row r="974">
      <c r="A974" s="49"/>
      <c r="B974" s="49"/>
    </row>
    <row r="975">
      <c r="A975" s="49"/>
      <c r="B975" s="49"/>
    </row>
    <row r="976">
      <c r="A976" s="49"/>
      <c r="B976" s="49"/>
    </row>
    <row r="977">
      <c r="A977" s="49"/>
      <c r="B977" s="49"/>
    </row>
    <row r="978">
      <c r="A978" s="49"/>
      <c r="B978" s="49"/>
    </row>
    <row r="979">
      <c r="A979" s="49"/>
      <c r="B979" s="49"/>
    </row>
    <row r="980">
      <c r="A980" s="49"/>
      <c r="B980" s="49"/>
    </row>
    <row r="981">
      <c r="A981" s="49"/>
      <c r="B981" s="49"/>
    </row>
    <row r="982">
      <c r="A982" s="49"/>
      <c r="B982" s="49"/>
    </row>
    <row r="983">
      <c r="A983" s="49"/>
      <c r="B983" s="49"/>
    </row>
    <row r="984">
      <c r="A984" s="49"/>
      <c r="B984" s="49"/>
    </row>
    <row r="985">
      <c r="A985" s="49"/>
      <c r="B985" s="49"/>
    </row>
    <row r="986">
      <c r="A986" s="49"/>
      <c r="B986" s="49"/>
    </row>
    <row r="987">
      <c r="A987" s="49"/>
      <c r="B987" s="49"/>
    </row>
    <row r="988">
      <c r="A988" s="49"/>
      <c r="B988" s="49"/>
    </row>
  </sheetData>
  <dataValidations>
    <dataValidation type="list" allowBlank="1" sqref="A2:B80">
      <formula1>"yes,no,unsure"</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4.43" defaultRowHeight="15.75"/>
  <sheetData>
    <row r="1" ht="67.5" customHeight="1">
      <c r="A1" s="1" t="s">
        <v>0</v>
      </c>
      <c r="B1" s="1" t="s">
        <v>1</v>
      </c>
      <c r="C1" s="1" t="s">
        <v>2</v>
      </c>
      <c r="D1" s="1" t="s">
        <v>3</v>
      </c>
      <c r="E1" s="1" t="s">
        <v>4</v>
      </c>
      <c r="F1" s="2" t="s">
        <v>5</v>
      </c>
      <c r="G1" s="1" t="s">
        <v>6</v>
      </c>
      <c r="H1" s="1" t="s">
        <v>7</v>
      </c>
      <c r="I1" s="1" t="s">
        <v>8</v>
      </c>
      <c r="J1" s="3" t="s">
        <v>9</v>
      </c>
      <c r="K1" s="1" t="s">
        <v>10</v>
      </c>
      <c r="L1" s="1" t="s">
        <v>11</v>
      </c>
      <c r="M1" s="1" t="s">
        <v>12</v>
      </c>
      <c r="N1" s="1" t="s">
        <v>13</v>
      </c>
      <c r="O1" s="1" t="s">
        <v>14</v>
      </c>
      <c r="P1" s="4" t="s">
        <v>15</v>
      </c>
      <c r="Q1" s="10"/>
      <c r="R1" s="10"/>
      <c r="S1" s="10"/>
      <c r="T1" s="10"/>
      <c r="U1" s="10"/>
    </row>
    <row r="2" ht="15.75" customHeight="1">
      <c r="A2" s="11">
        <v>39.0</v>
      </c>
      <c r="B2" s="12" t="s">
        <v>16</v>
      </c>
      <c r="C2" s="11" t="s">
        <v>17</v>
      </c>
      <c r="D2" s="11"/>
      <c r="E2" s="11"/>
      <c r="F2" s="12" t="s">
        <v>18</v>
      </c>
      <c r="G2" s="12"/>
      <c r="H2" s="12" t="s">
        <v>18</v>
      </c>
      <c r="I2" s="12" t="s">
        <v>18</v>
      </c>
      <c r="J2" s="13" t="s">
        <v>19</v>
      </c>
      <c r="K2" s="11"/>
      <c r="L2" s="12" t="s">
        <v>20</v>
      </c>
      <c r="M2" s="12" t="s">
        <v>44</v>
      </c>
      <c r="N2" s="12" t="s">
        <v>44</v>
      </c>
      <c r="O2" s="11"/>
      <c r="P2" s="14"/>
      <c r="Q2" s="10"/>
      <c r="R2" s="10"/>
      <c r="S2" s="10"/>
      <c r="T2" s="10"/>
      <c r="U2" s="10"/>
    </row>
    <row r="3" ht="15.75" customHeight="1">
      <c r="A3" s="11">
        <v>41.0</v>
      </c>
      <c r="B3" s="12" t="s">
        <v>16</v>
      </c>
      <c r="C3" s="11" t="s">
        <v>21</v>
      </c>
      <c r="D3" s="11" t="s">
        <v>22</v>
      </c>
      <c r="E3" s="11"/>
      <c r="F3" s="11" t="s">
        <v>20</v>
      </c>
      <c r="G3" s="11" t="s">
        <v>23</v>
      </c>
      <c r="H3" s="12" t="s">
        <v>18</v>
      </c>
      <c r="I3" s="12" t="s">
        <v>18</v>
      </c>
      <c r="J3" s="13" t="s">
        <v>19</v>
      </c>
      <c r="K3" s="11"/>
      <c r="L3" s="12" t="s">
        <v>18</v>
      </c>
      <c r="M3" s="11"/>
      <c r="N3" s="11"/>
      <c r="O3" s="11"/>
      <c r="P3" s="14"/>
      <c r="Q3" s="10"/>
      <c r="R3" s="10"/>
      <c r="S3" s="10"/>
      <c r="T3" s="10"/>
      <c r="U3" s="10"/>
    </row>
    <row r="4" ht="15.75" customHeight="1">
      <c r="A4" s="11">
        <v>57.0</v>
      </c>
      <c r="B4" s="12" t="s">
        <v>16</v>
      </c>
      <c r="C4" s="11" t="s">
        <v>24</v>
      </c>
      <c r="D4" s="11"/>
      <c r="E4" s="11" t="s">
        <v>25</v>
      </c>
      <c r="F4" s="11" t="s">
        <v>18</v>
      </c>
      <c r="G4" s="11"/>
      <c r="H4" s="12" t="s">
        <v>18</v>
      </c>
      <c r="I4" s="12" t="s">
        <v>18</v>
      </c>
      <c r="J4" s="13" t="s">
        <v>19</v>
      </c>
      <c r="K4" s="17" t="s">
        <v>50</v>
      </c>
      <c r="L4" s="11" t="s">
        <v>20</v>
      </c>
      <c r="M4" s="12" t="s">
        <v>44</v>
      </c>
      <c r="N4" s="12" t="s">
        <v>44</v>
      </c>
      <c r="O4" s="11"/>
      <c r="P4" s="14"/>
      <c r="Q4" s="10"/>
      <c r="R4" s="10"/>
      <c r="S4" s="10"/>
      <c r="T4" s="10"/>
      <c r="U4" s="10"/>
    </row>
    <row r="5" ht="15.75" customHeight="1">
      <c r="A5" s="11">
        <v>59.0</v>
      </c>
      <c r="B5" s="12" t="s">
        <v>16</v>
      </c>
      <c r="C5" s="11" t="s">
        <v>27</v>
      </c>
      <c r="D5" s="11" t="s">
        <v>28</v>
      </c>
      <c r="E5" s="11"/>
      <c r="F5" s="11" t="s">
        <v>20</v>
      </c>
      <c r="G5" s="11" t="s">
        <v>29</v>
      </c>
      <c r="H5" s="12" t="s">
        <v>20</v>
      </c>
      <c r="I5" s="12" t="s">
        <v>20</v>
      </c>
      <c r="J5" s="19"/>
      <c r="K5" s="17" t="s">
        <v>56</v>
      </c>
      <c r="L5" s="11" t="s">
        <v>20</v>
      </c>
      <c r="M5" s="12" t="s">
        <v>44</v>
      </c>
      <c r="N5" s="12" t="s">
        <v>44</v>
      </c>
      <c r="O5" s="11"/>
      <c r="P5" s="14"/>
      <c r="Q5" s="10"/>
      <c r="R5" s="10"/>
      <c r="S5" s="10"/>
      <c r="T5" s="10"/>
      <c r="U5" s="10"/>
    </row>
    <row r="6" ht="15.75" customHeight="1">
      <c r="A6" s="11">
        <v>72.0</v>
      </c>
      <c r="B6" s="12" t="s">
        <v>16</v>
      </c>
      <c r="C6" s="11" t="s">
        <v>31</v>
      </c>
      <c r="D6" s="11"/>
      <c r="E6" s="11" t="s">
        <v>32</v>
      </c>
      <c r="F6" s="11" t="s">
        <v>20</v>
      </c>
      <c r="G6" s="12" t="s">
        <v>29</v>
      </c>
      <c r="H6" s="12" t="s">
        <v>18</v>
      </c>
      <c r="I6" s="12" t="s">
        <v>18</v>
      </c>
      <c r="J6" s="13" t="s">
        <v>19</v>
      </c>
      <c r="K6" s="11" t="s">
        <v>34</v>
      </c>
      <c r="L6" s="11" t="s">
        <v>20</v>
      </c>
      <c r="M6" s="12" t="s">
        <v>44</v>
      </c>
      <c r="N6" s="12" t="s">
        <v>44</v>
      </c>
      <c r="O6" s="11"/>
      <c r="P6" s="14"/>
      <c r="Q6" s="10"/>
      <c r="R6" s="10"/>
      <c r="S6" s="10"/>
      <c r="T6" s="10"/>
      <c r="U6" s="10"/>
    </row>
    <row r="7" ht="15.75" customHeight="1">
      <c r="A7" s="11">
        <v>78.0</v>
      </c>
      <c r="B7" s="12" t="s">
        <v>16</v>
      </c>
      <c r="C7" s="11" t="s">
        <v>35</v>
      </c>
      <c r="D7" s="11"/>
      <c r="E7" s="11" t="s">
        <v>36</v>
      </c>
      <c r="F7" s="12" t="s">
        <v>20</v>
      </c>
      <c r="G7" s="11" t="s">
        <v>37</v>
      </c>
      <c r="H7" s="11" t="s">
        <v>20</v>
      </c>
      <c r="I7" s="12" t="s">
        <v>18</v>
      </c>
      <c r="J7" s="13" t="s">
        <v>19</v>
      </c>
      <c r="K7" s="11"/>
      <c r="L7" s="11" t="s">
        <v>20</v>
      </c>
      <c r="M7" s="12" t="s">
        <v>44</v>
      </c>
      <c r="N7" s="12" t="s">
        <v>44</v>
      </c>
      <c r="O7" s="11" t="s">
        <v>62</v>
      </c>
      <c r="P7" s="14"/>
      <c r="Q7" s="10"/>
      <c r="R7" s="10"/>
      <c r="S7" s="10"/>
      <c r="T7" s="10"/>
      <c r="U7" s="10"/>
    </row>
    <row r="8" ht="15.75" customHeight="1">
      <c r="A8" s="11">
        <v>89.0</v>
      </c>
      <c r="B8" s="12" t="s">
        <v>16</v>
      </c>
      <c r="C8" s="11" t="s">
        <v>38</v>
      </c>
      <c r="D8" s="11" t="s">
        <v>39</v>
      </c>
      <c r="E8" s="11"/>
      <c r="F8" s="12" t="s">
        <v>20</v>
      </c>
      <c r="G8" s="12" t="s">
        <v>40</v>
      </c>
      <c r="H8" s="12" t="s">
        <v>20</v>
      </c>
      <c r="I8" s="12" t="s">
        <v>20</v>
      </c>
      <c r="J8" s="19"/>
      <c r="K8" s="11"/>
      <c r="L8" s="12" t="s">
        <v>20</v>
      </c>
      <c r="M8" s="12" t="s">
        <v>44</v>
      </c>
      <c r="N8" s="12" t="s">
        <v>44</v>
      </c>
      <c r="O8" s="11"/>
      <c r="P8" s="14"/>
      <c r="Q8" s="10"/>
      <c r="R8" s="10"/>
      <c r="S8" s="10"/>
      <c r="T8" s="10"/>
      <c r="U8" s="10"/>
    </row>
    <row r="9" ht="15.75" customHeight="1">
      <c r="A9" s="11">
        <v>97.0</v>
      </c>
      <c r="B9" s="12" t="s">
        <v>16</v>
      </c>
      <c r="C9" s="11" t="s">
        <v>42</v>
      </c>
      <c r="D9" s="11" t="s">
        <v>43</v>
      </c>
      <c r="E9" s="11"/>
      <c r="F9" s="12" t="s">
        <v>20</v>
      </c>
      <c r="G9" s="12" t="s">
        <v>45</v>
      </c>
      <c r="H9" s="12" t="s">
        <v>20</v>
      </c>
      <c r="I9" s="12" t="s">
        <v>20</v>
      </c>
      <c r="J9" s="13" t="s">
        <v>19</v>
      </c>
      <c r="K9" s="11"/>
      <c r="L9" s="12" t="s">
        <v>18</v>
      </c>
      <c r="M9" s="12"/>
      <c r="N9" s="12"/>
      <c r="O9" s="11"/>
      <c r="P9" s="14"/>
      <c r="Q9" s="10"/>
      <c r="R9" s="10"/>
      <c r="S9" s="10"/>
      <c r="T9" s="10"/>
      <c r="U9" s="10"/>
    </row>
    <row r="10" ht="15.75" customHeight="1">
      <c r="A10" s="11">
        <v>102.0</v>
      </c>
      <c r="B10" s="20" t="s">
        <v>20</v>
      </c>
      <c r="C10" s="11" t="s">
        <v>46</v>
      </c>
      <c r="D10" s="11" t="s">
        <v>47</v>
      </c>
      <c r="E10" s="11"/>
      <c r="F10" s="12" t="s">
        <v>20</v>
      </c>
      <c r="G10" s="12" t="s">
        <v>29</v>
      </c>
      <c r="H10" s="12" t="s">
        <v>18</v>
      </c>
      <c r="I10" s="12" t="s">
        <v>18</v>
      </c>
      <c r="J10" s="19"/>
      <c r="K10" s="12" t="s">
        <v>68</v>
      </c>
      <c r="L10" s="12" t="s">
        <v>20</v>
      </c>
      <c r="M10" s="12" t="s">
        <v>44</v>
      </c>
      <c r="N10" s="12" t="s">
        <v>44</v>
      </c>
      <c r="O10" s="11"/>
      <c r="P10" s="14"/>
      <c r="Q10" s="10"/>
      <c r="R10" s="10"/>
      <c r="S10" s="10"/>
      <c r="T10" s="10"/>
      <c r="U10" s="10"/>
    </row>
    <row r="11" ht="15.75" customHeight="1">
      <c r="A11" s="11">
        <v>105.0</v>
      </c>
      <c r="B11" s="20" t="s">
        <v>20</v>
      </c>
      <c r="C11" s="11" t="s">
        <v>51</v>
      </c>
      <c r="D11" s="11" t="s">
        <v>52</v>
      </c>
      <c r="E11" s="11"/>
      <c r="F11" s="12" t="s">
        <v>20</v>
      </c>
      <c r="G11" s="12" t="s">
        <v>29</v>
      </c>
      <c r="H11" s="12" t="s">
        <v>18</v>
      </c>
      <c r="I11" s="12" t="s">
        <v>18</v>
      </c>
      <c r="J11" s="13" t="s">
        <v>19</v>
      </c>
      <c r="K11" s="11"/>
      <c r="L11" s="12" t="s">
        <v>20</v>
      </c>
      <c r="M11" s="12" t="s">
        <v>20</v>
      </c>
      <c r="N11" s="12" t="s">
        <v>18</v>
      </c>
      <c r="O11" s="11"/>
      <c r="P11" s="21" t="s">
        <v>73</v>
      </c>
      <c r="Q11" s="10"/>
      <c r="R11" s="10"/>
      <c r="S11" s="10"/>
      <c r="T11" s="10"/>
      <c r="U11" s="10"/>
    </row>
    <row r="12" ht="15.75" customHeight="1">
      <c r="A12" s="11">
        <v>129.0</v>
      </c>
      <c r="B12" s="12" t="s">
        <v>16</v>
      </c>
      <c r="C12" s="11" t="s">
        <v>54</v>
      </c>
      <c r="D12" s="11"/>
      <c r="E12" s="11" t="s">
        <v>55</v>
      </c>
      <c r="F12" s="12" t="s">
        <v>18</v>
      </c>
      <c r="G12" s="12" t="s">
        <v>23</v>
      </c>
      <c r="H12" s="12" t="s">
        <v>18</v>
      </c>
      <c r="I12" s="12" t="s">
        <v>18</v>
      </c>
      <c r="J12" s="13" t="s">
        <v>19</v>
      </c>
      <c r="K12" s="11"/>
      <c r="L12" s="12" t="s">
        <v>20</v>
      </c>
      <c r="M12" s="12" t="s">
        <v>20</v>
      </c>
      <c r="N12" s="12" t="s">
        <v>20</v>
      </c>
      <c r="O12" s="11"/>
      <c r="P12" s="21" t="s">
        <v>77</v>
      </c>
      <c r="Q12" s="10"/>
      <c r="R12" s="10"/>
      <c r="S12" s="10"/>
      <c r="T12" s="10"/>
      <c r="U12" s="10"/>
    </row>
    <row r="13" ht="15.75" customHeight="1">
      <c r="A13" s="11">
        <v>146.0</v>
      </c>
      <c r="B13" s="12" t="s">
        <v>16</v>
      </c>
      <c r="C13" s="11" t="s">
        <v>57</v>
      </c>
      <c r="D13" s="11" t="s">
        <v>58</v>
      </c>
      <c r="E13" s="11" t="s">
        <v>59</v>
      </c>
      <c r="F13" s="12" t="s">
        <v>20</v>
      </c>
      <c r="G13" s="12" t="s">
        <v>23</v>
      </c>
      <c r="H13" s="12" t="s">
        <v>20</v>
      </c>
      <c r="I13" s="12" t="s">
        <v>18</v>
      </c>
      <c r="J13" s="13" t="s">
        <v>60</v>
      </c>
      <c r="K13" s="12" t="s">
        <v>87</v>
      </c>
      <c r="L13" s="12" t="s">
        <v>20</v>
      </c>
      <c r="M13" s="12" t="s">
        <v>20</v>
      </c>
      <c r="N13" s="12" t="s">
        <v>20</v>
      </c>
      <c r="O13" s="11"/>
      <c r="P13" s="21" t="s">
        <v>90</v>
      </c>
      <c r="Q13" s="10"/>
      <c r="R13" s="10"/>
      <c r="S13" s="10"/>
      <c r="T13" s="10"/>
      <c r="U13" s="10"/>
    </row>
    <row r="14" ht="15.75" customHeight="1">
      <c r="A14" s="11">
        <v>173.0</v>
      </c>
      <c r="B14" s="12" t="s">
        <v>16</v>
      </c>
      <c r="C14" s="11" t="s">
        <v>63</v>
      </c>
      <c r="D14" s="11"/>
      <c r="E14" s="11" t="s">
        <v>64</v>
      </c>
      <c r="F14" s="12" t="s">
        <v>20</v>
      </c>
      <c r="G14" s="12" t="s">
        <v>23</v>
      </c>
      <c r="H14" s="12" t="s">
        <v>18</v>
      </c>
      <c r="I14" s="12" t="s">
        <v>18</v>
      </c>
      <c r="J14" s="13" t="s">
        <v>19</v>
      </c>
      <c r="K14" s="11"/>
      <c r="L14" s="12" t="s">
        <v>20</v>
      </c>
      <c r="M14" s="12" t="s">
        <v>44</v>
      </c>
      <c r="N14" s="12" t="s">
        <v>44</v>
      </c>
      <c r="O14" s="11"/>
      <c r="P14" s="14"/>
      <c r="Q14" s="10"/>
      <c r="R14" s="10"/>
      <c r="S14" s="10"/>
      <c r="T14" s="10"/>
      <c r="U14" s="10"/>
    </row>
    <row r="15" ht="15.75" customHeight="1">
      <c r="A15" s="11">
        <v>184.0</v>
      </c>
      <c r="B15" s="20" t="s">
        <v>20</v>
      </c>
      <c r="C15" s="11" t="s">
        <v>65</v>
      </c>
      <c r="D15" s="11"/>
      <c r="E15" s="11" t="s">
        <v>66</v>
      </c>
      <c r="F15" s="12" t="s">
        <v>20</v>
      </c>
      <c r="G15" s="12" t="s">
        <v>33</v>
      </c>
      <c r="H15" s="12" t="s">
        <v>20</v>
      </c>
      <c r="I15" s="12" t="s">
        <v>18</v>
      </c>
      <c r="J15" s="13" t="s">
        <v>19</v>
      </c>
      <c r="K15" s="12" t="s">
        <v>95</v>
      </c>
      <c r="L15" s="12" t="s">
        <v>20</v>
      </c>
      <c r="M15" s="12" t="s">
        <v>20</v>
      </c>
      <c r="N15" s="12" t="s">
        <v>20</v>
      </c>
      <c r="O15" s="11"/>
      <c r="P15" s="21" t="s">
        <v>97</v>
      </c>
      <c r="Q15" s="10"/>
      <c r="R15" s="10"/>
      <c r="S15" s="10"/>
      <c r="T15" s="10"/>
      <c r="U15" s="10"/>
    </row>
    <row r="16" ht="15.75" customHeight="1">
      <c r="A16" s="11">
        <v>185.0</v>
      </c>
      <c r="B16" s="20" t="s">
        <v>20</v>
      </c>
      <c r="C16" s="11" t="s">
        <v>69</v>
      </c>
      <c r="D16" s="11" t="s">
        <v>70</v>
      </c>
      <c r="E16" s="11"/>
      <c r="F16" s="12" t="s">
        <v>18</v>
      </c>
      <c r="G16" s="11"/>
      <c r="H16" s="12" t="s">
        <v>18</v>
      </c>
      <c r="I16" s="12" t="s">
        <v>18</v>
      </c>
      <c r="J16" s="13" t="s">
        <v>19</v>
      </c>
      <c r="K16" s="11"/>
      <c r="L16" s="12" t="s">
        <v>20</v>
      </c>
      <c r="M16" s="12" t="s">
        <v>44</v>
      </c>
      <c r="N16" s="12" t="s">
        <v>44</v>
      </c>
      <c r="O16" s="11"/>
      <c r="P16" s="14"/>
      <c r="Q16" s="10"/>
      <c r="R16" s="10"/>
      <c r="S16" s="10"/>
      <c r="T16" s="10"/>
      <c r="U16" s="10"/>
    </row>
    <row r="17" ht="15.75" customHeight="1">
      <c r="A17" s="11">
        <v>187.0</v>
      </c>
      <c r="B17" s="12" t="s">
        <v>16</v>
      </c>
      <c r="C17" s="11" t="s">
        <v>71</v>
      </c>
      <c r="D17" s="11"/>
      <c r="E17" s="11" t="s">
        <v>72</v>
      </c>
      <c r="F17" s="12" t="s">
        <v>20</v>
      </c>
      <c r="G17" s="12" t="s">
        <v>37</v>
      </c>
      <c r="H17" s="12" t="s">
        <v>18</v>
      </c>
      <c r="I17" s="12" t="s">
        <v>18</v>
      </c>
      <c r="J17" s="13" t="s">
        <v>19</v>
      </c>
      <c r="K17" s="11"/>
      <c r="L17" s="12" t="s">
        <v>44</v>
      </c>
      <c r="M17" s="11"/>
      <c r="N17" s="11"/>
      <c r="O17" s="11"/>
      <c r="P17" s="14"/>
      <c r="Q17" s="10"/>
      <c r="R17" s="10"/>
      <c r="S17" s="10"/>
      <c r="T17" s="10"/>
      <c r="U17" s="10"/>
    </row>
    <row r="18" ht="15.75" customHeight="1">
      <c r="A18" s="11">
        <v>188.0</v>
      </c>
      <c r="B18" s="20" t="s">
        <v>20</v>
      </c>
      <c r="C18" s="11" t="s">
        <v>74</v>
      </c>
      <c r="D18" s="11"/>
      <c r="E18" s="11" t="s">
        <v>75</v>
      </c>
      <c r="F18" s="12" t="s">
        <v>20</v>
      </c>
      <c r="G18" s="12" t="s">
        <v>33</v>
      </c>
      <c r="H18" s="12" t="s">
        <v>20</v>
      </c>
      <c r="I18" s="12" t="s">
        <v>20</v>
      </c>
      <c r="J18" s="19"/>
      <c r="K18" s="12" t="s">
        <v>103</v>
      </c>
      <c r="L18" s="12" t="s">
        <v>20</v>
      </c>
      <c r="M18" s="12" t="s">
        <v>20</v>
      </c>
      <c r="N18" s="12" t="s">
        <v>20</v>
      </c>
      <c r="O18" s="11"/>
      <c r="P18" s="21" t="s">
        <v>104</v>
      </c>
      <c r="Q18" s="10"/>
      <c r="R18" s="10"/>
      <c r="S18" s="10"/>
      <c r="T18" s="10"/>
      <c r="U18" s="10"/>
    </row>
    <row r="19" ht="15.75" customHeight="1">
      <c r="A19" s="11">
        <v>193.0</v>
      </c>
      <c r="B19" s="20" t="s">
        <v>20</v>
      </c>
      <c r="C19" s="11" t="s">
        <v>78</v>
      </c>
      <c r="D19" s="11" t="s">
        <v>79</v>
      </c>
      <c r="E19" s="11"/>
      <c r="F19" s="12" t="s">
        <v>20</v>
      </c>
      <c r="G19" s="12" t="s">
        <v>29</v>
      </c>
      <c r="H19" s="12" t="s">
        <v>18</v>
      </c>
      <c r="I19" s="12" t="s">
        <v>18</v>
      </c>
      <c r="J19" s="13" t="s">
        <v>19</v>
      </c>
      <c r="K19" s="11"/>
      <c r="L19" s="12" t="s">
        <v>44</v>
      </c>
      <c r="M19" s="11"/>
      <c r="N19" s="11"/>
      <c r="O19" s="11"/>
      <c r="P19" s="14"/>
      <c r="Q19" s="10"/>
      <c r="R19" s="10"/>
      <c r="S19" s="10"/>
      <c r="T19" s="10"/>
      <c r="U19" s="10"/>
    </row>
    <row r="20" ht="15.75" customHeight="1">
      <c r="A20" s="11">
        <v>205.0</v>
      </c>
      <c r="B20" s="12" t="s">
        <v>16</v>
      </c>
      <c r="C20" s="11" t="s">
        <v>80</v>
      </c>
      <c r="D20" s="11" t="s">
        <v>81</v>
      </c>
      <c r="E20" s="11" t="s">
        <v>82</v>
      </c>
      <c r="F20" s="12" t="s">
        <v>18</v>
      </c>
      <c r="G20" s="11"/>
      <c r="H20" s="12" t="s">
        <v>18</v>
      </c>
      <c r="I20" s="12" t="s">
        <v>18</v>
      </c>
      <c r="J20" s="13" t="s">
        <v>19</v>
      </c>
      <c r="K20" s="11"/>
      <c r="L20" s="12" t="s">
        <v>20</v>
      </c>
      <c r="M20" s="12" t="s">
        <v>44</v>
      </c>
      <c r="N20" s="12" t="s">
        <v>44</v>
      </c>
      <c r="O20" s="11"/>
      <c r="P20" s="14"/>
    </row>
    <row r="21" ht="15.75" customHeight="1">
      <c r="A21" s="11">
        <v>218.0</v>
      </c>
      <c r="B21" s="12" t="s">
        <v>16</v>
      </c>
      <c r="C21" s="11" t="s">
        <v>83</v>
      </c>
      <c r="D21" s="11"/>
      <c r="E21" s="11"/>
      <c r="F21" s="12" t="s">
        <v>18</v>
      </c>
      <c r="G21" s="12" t="s">
        <v>37</v>
      </c>
      <c r="H21" s="12" t="s">
        <v>18</v>
      </c>
      <c r="I21" s="12" t="s">
        <v>18</v>
      </c>
      <c r="J21" s="13" t="s">
        <v>19</v>
      </c>
      <c r="K21" s="11"/>
      <c r="L21" s="12" t="s">
        <v>20</v>
      </c>
      <c r="M21" s="12" t="s">
        <v>20</v>
      </c>
      <c r="N21" s="12" t="s">
        <v>20</v>
      </c>
      <c r="O21" s="11"/>
      <c r="P21" s="14"/>
    </row>
    <row r="22" ht="15.75" customHeight="1">
      <c r="A22" s="11">
        <v>224.0</v>
      </c>
      <c r="B22" s="12" t="s">
        <v>16</v>
      </c>
      <c r="C22" s="11" t="s">
        <v>84</v>
      </c>
      <c r="D22" s="11" t="s">
        <v>85</v>
      </c>
      <c r="E22" s="11"/>
      <c r="F22" s="12" t="s">
        <v>20</v>
      </c>
      <c r="G22" s="12" t="s">
        <v>37</v>
      </c>
      <c r="H22" s="12" t="s">
        <v>20</v>
      </c>
      <c r="I22" s="12" t="s">
        <v>18</v>
      </c>
      <c r="J22" s="13" t="s">
        <v>60</v>
      </c>
      <c r="K22" s="12" t="s">
        <v>114</v>
      </c>
      <c r="L22" s="12" t="s">
        <v>20</v>
      </c>
      <c r="M22" s="12" t="s">
        <v>20</v>
      </c>
      <c r="N22" s="12" t="s">
        <v>20</v>
      </c>
      <c r="O22" s="11"/>
      <c r="P22" s="14"/>
    </row>
    <row r="23" ht="15.75" customHeight="1">
      <c r="A23" s="11">
        <v>228.0</v>
      </c>
      <c r="B23" s="20" t="s">
        <v>20</v>
      </c>
      <c r="C23" s="11" t="s">
        <v>89</v>
      </c>
      <c r="D23" s="11" t="s">
        <v>91</v>
      </c>
      <c r="E23" s="11"/>
      <c r="F23" s="12" t="s">
        <v>44</v>
      </c>
      <c r="G23" s="11"/>
      <c r="H23" s="12" t="s">
        <v>20</v>
      </c>
      <c r="I23" s="12" t="s">
        <v>20</v>
      </c>
      <c r="J23" s="19"/>
      <c r="K23" s="12" t="s">
        <v>115</v>
      </c>
      <c r="L23" s="12" t="s">
        <v>20</v>
      </c>
      <c r="M23" s="12" t="s">
        <v>44</v>
      </c>
      <c r="N23" s="12" t="s">
        <v>44</v>
      </c>
      <c r="O23" s="11"/>
      <c r="P23" s="14"/>
    </row>
    <row r="24" ht="15.75" customHeight="1">
      <c r="A24" s="11">
        <v>243.0</v>
      </c>
      <c r="B24" s="12" t="s">
        <v>16</v>
      </c>
      <c r="C24" s="11" t="s">
        <v>92</v>
      </c>
      <c r="D24" s="11"/>
      <c r="E24" s="11" t="s">
        <v>93</v>
      </c>
      <c r="F24" s="12" t="s">
        <v>20</v>
      </c>
      <c r="G24" s="12" t="s">
        <v>29</v>
      </c>
      <c r="H24" s="12" t="s">
        <v>18</v>
      </c>
      <c r="I24" s="12" t="s">
        <v>18</v>
      </c>
      <c r="J24" s="13" t="s">
        <v>19</v>
      </c>
      <c r="K24" s="11"/>
      <c r="L24" s="12" t="s">
        <v>44</v>
      </c>
      <c r="M24" s="11"/>
      <c r="N24" s="11"/>
      <c r="O24" s="11"/>
      <c r="P24" s="14"/>
    </row>
    <row r="25" ht="15.75" customHeight="1">
      <c r="A25" s="11">
        <v>247.0</v>
      </c>
      <c r="B25" s="20" t="s">
        <v>20</v>
      </c>
      <c r="C25" s="11" t="s">
        <v>94</v>
      </c>
      <c r="D25" s="11" t="s">
        <v>96</v>
      </c>
      <c r="E25" s="11"/>
      <c r="F25" s="12" t="s">
        <v>18</v>
      </c>
      <c r="G25" s="12" t="s">
        <v>33</v>
      </c>
      <c r="H25" s="12" t="s">
        <v>18</v>
      </c>
      <c r="I25" s="12" t="s">
        <v>18</v>
      </c>
      <c r="J25" s="13" t="s">
        <v>19</v>
      </c>
      <c r="K25" s="12" t="s">
        <v>117</v>
      </c>
      <c r="L25" s="12" t="s">
        <v>20</v>
      </c>
      <c r="M25" s="12" t="s">
        <v>20</v>
      </c>
      <c r="N25" s="12" t="s">
        <v>20</v>
      </c>
      <c r="O25" s="11"/>
      <c r="P25" s="21" t="s">
        <v>118</v>
      </c>
    </row>
    <row r="26" ht="15.75" customHeight="1">
      <c r="A26" s="11">
        <v>255.0</v>
      </c>
      <c r="B26" s="12" t="s">
        <v>16</v>
      </c>
      <c r="C26" s="11" t="s">
        <v>100</v>
      </c>
      <c r="D26" s="11"/>
      <c r="E26" s="11" t="s">
        <v>101</v>
      </c>
      <c r="F26" s="12" t="s">
        <v>20</v>
      </c>
      <c r="G26" s="12" t="s">
        <v>33</v>
      </c>
      <c r="H26" s="12" t="s">
        <v>18</v>
      </c>
      <c r="I26" s="12" t="s">
        <v>18</v>
      </c>
      <c r="J26" s="13" t="s">
        <v>19</v>
      </c>
      <c r="K26" s="12" t="s">
        <v>124</v>
      </c>
      <c r="L26" s="12" t="s">
        <v>20</v>
      </c>
      <c r="M26" s="12" t="s">
        <v>44</v>
      </c>
      <c r="N26" s="12" t="s">
        <v>44</v>
      </c>
      <c r="O26" s="11"/>
      <c r="P26" s="14"/>
    </row>
    <row r="27" ht="15.75" customHeight="1">
      <c r="A27" s="5">
        <v>295.0</v>
      </c>
      <c r="B27" s="6" t="s">
        <v>16</v>
      </c>
      <c r="C27" s="5" t="s">
        <v>105</v>
      </c>
      <c r="D27" s="5"/>
      <c r="E27" s="5" t="s">
        <v>106</v>
      </c>
      <c r="F27" s="6" t="s">
        <v>18</v>
      </c>
      <c r="G27" s="5"/>
      <c r="H27" s="6" t="s">
        <v>18</v>
      </c>
      <c r="I27" s="6" t="s">
        <v>18</v>
      </c>
      <c r="J27" s="7" t="s">
        <v>19</v>
      </c>
      <c r="K27" s="5"/>
      <c r="L27" s="6" t="s">
        <v>20</v>
      </c>
      <c r="M27" s="6" t="s">
        <v>18</v>
      </c>
      <c r="N27" s="6" t="s">
        <v>18</v>
      </c>
      <c r="O27" s="5"/>
      <c r="P27" s="8"/>
    </row>
    <row r="28" ht="15.75" customHeight="1">
      <c r="A28" s="11">
        <v>315.0</v>
      </c>
      <c r="B28" s="20" t="s">
        <v>20</v>
      </c>
      <c r="C28" s="11" t="s">
        <v>107</v>
      </c>
      <c r="D28" s="11" t="s">
        <v>108</v>
      </c>
      <c r="E28" s="11" t="s">
        <v>109</v>
      </c>
      <c r="F28" s="12" t="s">
        <v>20</v>
      </c>
      <c r="G28" s="12" t="s">
        <v>23</v>
      </c>
      <c r="H28" s="12" t="s">
        <v>18</v>
      </c>
      <c r="I28" s="12" t="s">
        <v>18</v>
      </c>
      <c r="J28" s="13" t="s">
        <v>19</v>
      </c>
      <c r="K28" s="11"/>
      <c r="L28" s="12" t="s">
        <v>20</v>
      </c>
      <c r="M28" s="12" t="s">
        <v>18</v>
      </c>
      <c r="N28" s="12" t="s">
        <v>18</v>
      </c>
      <c r="O28" s="11"/>
      <c r="P28" s="14"/>
    </row>
    <row r="29" ht="15.75" customHeight="1">
      <c r="A29" s="11">
        <v>320.0</v>
      </c>
      <c r="B29" s="20" t="s">
        <v>20</v>
      </c>
      <c r="C29" s="11" t="s">
        <v>110</v>
      </c>
      <c r="D29" s="11" t="s">
        <v>111</v>
      </c>
      <c r="E29" s="11"/>
      <c r="F29" s="12" t="s">
        <v>20</v>
      </c>
      <c r="G29" s="12" t="s">
        <v>37</v>
      </c>
      <c r="H29" s="12" t="s">
        <v>20</v>
      </c>
      <c r="I29" s="12" t="s">
        <v>18</v>
      </c>
      <c r="J29" s="13" t="s">
        <v>19</v>
      </c>
      <c r="K29" s="11"/>
      <c r="L29" s="12" t="s">
        <v>20</v>
      </c>
      <c r="M29" s="12" t="s">
        <v>20</v>
      </c>
      <c r="N29" s="12" t="s">
        <v>20</v>
      </c>
      <c r="O29" s="12" t="s">
        <v>128</v>
      </c>
      <c r="P29" s="21" t="s">
        <v>129</v>
      </c>
    </row>
    <row r="30" ht="15.75" customHeight="1">
      <c r="A30" s="11">
        <v>322.0</v>
      </c>
      <c r="B30" s="20" t="s">
        <v>20</v>
      </c>
      <c r="C30" s="11" t="s">
        <v>112</v>
      </c>
      <c r="D30" s="11" t="s">
        <v>113</v>
      </c>
      <c r="E30" s="11"/>
      <c r="F30" s="12" t="s">
        <v>20</v>
      </c>
      <c r="G30" s="12" t="s">
        <v>33</v>
      </c>
      <c r="H30" s="12" t="s">
        <v>18</v>
      </c>
      <c r="I30" s="12" t="s">
        <v>18</v>
      </c>
      <c r="J30" s="13" t="s">
        <v>19</v>
      </c>
      <c r="K30" s="11"/>
      <c r="L30" s="12" t="s">
        <v>20</v>
      </c>
      <c r="M30" s="12" t="s">
        <v>44</v>
      </c>
      <c r="N30" s="12" t="s">
        <v>44</v>
      </c>
      <c r="O30" s="11"/>
      <c r="P30" s="14"/>
    </row>
    <row r="31" ht="15.75" customHeight="1">
      <c r="A31" s="11">
        <v>335.0</v>
      </c>
      <c r="B31" s="20" t="s">
        <v>20</v>
      </c>
      <c r="C31" s="11" t="s">
        <v>116</v>
      </c>
      <c r="D31" s="11"/>
      <c r="E31" s="11"/>
      <c r="F31" s="12" t="s">
        <v>20</v>
      </c>
      <c r="G31" s="12" t="s">
        <v>23</v>
      </c>
      <c r="H31" s="12" t="s">
        <v>18</v>
      </c>
      <c r="I31" s="12" t="s">
        <v>18</v>
      </c>
      <c r="J31" s="13" t="s">
        <v>19</v>
      </c>
      <c r="K31" s="11"/>
      <c r="L31" s="12" t="s">
        <v>20</v>
      </c>
      <c r="M31" s="12" t="s">
        <v>44</v>
      </c>
      <c r="N31" s="12" t="s">
        <v>44</v>
      </c>
      <c r="O31" s="11"/>
      <c r="P31" s="14"/>
    </row>
    <row r="32" ht="15.75" customHeight="1">
      <c r="A32" s="5">
        <v>336.0</v>
      </c>
      <c r="B32" s="6" t="s">
        <v>16</v>
      </c>
      <c r="C32" s="5" t="s">
        <v>119</v>
      </c>
      <c r="D32" s="5"/>
      <c r="E32" s="5" t="s">
        <v>120</v>
      </c>
      <c r="F32" s="6" t="s">
        <v>18</v>
      </c>
      <c r="G32" s="6"/>
      <c r="H32" s="6" t="s">
        <v>18</v>
      </c>
      <c r="I32" s="6" t="s">
        <v>18</v>
      </c>
      <c r="J32" s="7" t="s">
        <v>19</v>
      </c>
      <c r="K32" s="5"/>
      <c r="L32" s="6" t="s">
        <v>20</v>
      </c>
      <c r="M32" s="6" t="s">
        <v>20</v>
      </c>
      <c r="N32" s="6" t="s">
        <v>20</v>
      </c>
      <c r="O32" s="5"/>
      <c r="P32" s="18" t="s">
        <v>136</v>
      </c>
    </row>
    <row r="33" ht="15.75" customHeight="1">
      <c r="A33" s="5">
        <v>350.0</v>
      </c>
      <c r="B33" s="15" t="s">
        <v>20</v>
      </c>
      <c r="C33" s="5" t="s">
        <v>121</v>
      </c>
      <c r="D33" s="5" t="s">
        <v>122</v>
      </c>
      <c r="E33" s="5"/>
      <c r="F33" s="6" t="s">
        <v>18</v>
      </c>
      <c r="G33" s="6" t="s">
        <v>33</v>
      </c>
      <c r="H33" s="6" t="s">
        <v>20</v>
      </c>
      <c r="I33" s="6" t="s">
        <v>20</v>
      </c>
      <c r="J33" s="9"/>
      <c r="K33" s="6" t="s">
        <v>139</v>
      </c>
      <c r="L33" s="6" t="s">
        <v>20</v>
      </c>
      <c r="M33" s="6" t="s">
        <v>20</v>
      </c>
      <c r="N33" s="6" t="s">
        <v>20</v>
      </c>
      <c r="O33" s="5"/>
      <c r="P33" s="8"/>
    </row>
    <row r="34" ht="15.75" customHeight="1">
      <c r="A34" s="5">
        <v>376.0</v>
      </c>
      <c r="B34" s="15" t="s">
        <v>20</v>
      </c>
      <c r="C34" s="5" t="s">
        <v>126</v>
      </c>
      <c r="D34" s="5"/>
      <c r="E34" s="5" t="s">
        <v>127</v>
      </c>
      <c r="F34" s="6" t="s">
        <v>18</v>
      </c>
      <c r="G34" s="6"/>
      <c r="H34" s="6" t="s">
        <v>18</v>
      </c>
      <c r="I34" s="6" t="s">
        <v>18</v>
      </c>
      <c r="J34" s="7" t="s">
        <v>19</v>
      </c>
      <c r="K34" s="5"/>
      <c r="L34" s="6" t="s">
        <v>20</v>
      </c>
      <c r="M34" s="6" t="s">
        <v>44</v>
      </c>
      <c r="N34" s="6" t="s">
        <v>44</v>
      </c>
      <c r="O34" s="5"/>
      <c r="P34" s="8"/>
    </row>
    <row r="35" ht="15.75" customHeight="1">
      <c r="A35" s="5">
        <v>378.0</v>
      </c>
      <c r="B35" s="6" t="s">
        <v>16</v>
      </c>
      <c r="C35" s="5" t="s">
        <v>130</v>
      </c>
      <c r="D35" s="5"/>
      <c r="E35" s="5" t="s">
        <v>131</v>
      </c>
      <c r="F35" s="6" t="s">
        <v>20</v>
      </c>
      <c r="G35" s="6" t="s">
        <v>23</v>
      </c>
      <c r="H35" s="6" t="s">
        <v>18</v>
      </c>
      <c r="I35" s="6" t="s">
        <v>18</v>
      </c>
      <c r="J35" s="9"/>
      <c r="K35" s="5"/>
      <c r="L35" s="6" t="s">
        <v>20</v>
      </c>
      <c r="M35" s="6" t="s">
        <v>20</v>
      </c>
      <c r="N35" s="6" t="s">
        <v>18</v>
      </c>
      <c r="O35" s="5"/>
      <c r="P35" s="18" t="s">
        <v>145</v>
      </c>
    </row>
    <row r="36" ht="15.75" customHeight="1">
      <c r="A36" s="5">
        <v>383.0</v>
      </c>
      <c r="B36" s="15" t="s">
        <v>20</v>
      </c>
      <c r="C36" s="5" t="s">
        <v>132</v>
      </c>
      <c r="D36" s="5" t="s">
        <v>133</v>
      </c>
      <c r="E36" s="5"/>
      <c r="F36" s="6" t="s">
        <v>20</v>
      </c>
      <c r="G36" s="6" t="s">
        <v>37</v>
      </c>
      <c r="H36" s="6" t="s">
        <v>20</v>
      </c>
      <c r="I36" s="6" t="s">
        <v>18</v>
      </c>
      <c r="J36" s="7" t="s">
        <v>60</v>
      </c>
      <c r="K36" s="6" t="s">
        <v>149</v>
      </c>
      <c r="L36" s="6" t="s">
        <v>20</v>
      </c>
      <c r="M36" s="6" t="s">
        <v>44</v>
      </c>
      <c r="N36" s="6" t="s">
        <v>44</v>
      </c>
      <c r="O36" s="5"/>
      <c r="P36" s="18" t="s">
        <v>153</v>
      </c>
    </row>
    <row r="37" ht="15.75" customHeight="1">
      <c r="A37" s="5">
        <v>386.0</v>
      </c>
      <c r="B37" s="6" t="s">
        <v>16</v>
      </c>
      <c r="C37" s="5" t="s">
        <v>134</v>
      </c>
      <c r="D37" s="5"/>
      <c r="E37" s="5" t="s">
        <v>135</v>
      </c>
      <c r="F37" s="6" t="s">
        <v>18</v>
      </c>
      <c r="G37" s="5"/>
      <c r="H37" s="6" t="s">
        <v>18</v>
      </c>
      <c r="I37" s="6" t="s">
        <v>18</v>
      </c>
      <c r="J37" s="7" t="s">
        <v>19</v>
      </c>
      <c r="K37" s="5"/>
      <c r="L37" s="6" t="s">
        <v>44</v>
      </c>
      <c r="M37" s="5"/>
      <c r="N37" s="5"/>
      <c r="O37" s="5"/>
      <c r="P37" s="8"/>
    </row>
    <row r="38" ht="15.75" customHeight="1">
      <c r="A38" s="5">
        <v>396.0</v>
      </c>
      <c r="B38" s="6" t="s">
        <v>16</v>
      </c>
      <c r="C38" s="5" t="s">
        <v>137</v>
      </c>
      <c r="D38" s="5"/>
      <c r="E38" s="5" t="s">
        <v>138</v>
      </c>
      <c r="F38" s="6" t="s">
        <v>18</v>
      </c>
      <c r="G38" s="6" t="s">
        <v>33</v>
      </c>
      <c r="H38" s="6" t="s">
        <v>20</v>
      </c>
      <c r="I38" s="6" t="s">
        <v>18</v>
      </c>
      <c r="J38" s="7" t="s">
        <v>19</v>
      </c>
      <c r="K38" s="6" t="s">
        <v>159</v>
      </c>
      <c r="L38" s="6" t="s">
        <v>20</v>
      </c>
      <c r="M38" s="6" t="s">
        <v>20</v>
      </c>
      <c r="N38" s="6" t="s">
        <v>18</v>
      </c>
      <c r="O38" s="6" t="s">
        <v>160</v>
      </c>
      <c r="P38" s="18" t="s">
        <v>161</v>
      </c>
    </row>
    <row r="39" ht="15.75" customHeight="1">
      <c r="A39" s="5">
        <v>409.0</v>
      </c>
      <c r="B39" s="15" t="s">
        <v>20</v>
      </c>
      <c r="C39" s="5" t="s">
        <v>141</v>
      </c>
      <c r="D39" s="5" t="s">
        <v>142</v>
      </c>
      <c r="E39" s="5"/>
      <c r="F39" s="6" t="s">
        <v>20</v>
      </c>
      <c r="G39" s="6" t="s">
        <v>33</v>
      </c>
      <c r="H39" s="6" t="s">
        <v>18</v>
      </c>
      <c r="I39" s="6" t="s">
        <v>18</v>
      </c>
      <c r="J39" s="7" t="s">
        <v>19</v>
      </c>
      <c r="K39" s="6" t="s">
        <v>164</v>
      </c>
      <c r="L39" s="6" t="s">
        <v>20</v>
      </c>
      <c r="M39" s="6" t="s">
        <v>20</v>
      </c>
      <c r="N39" s="6" t="s">
        <v>20</v>
      </c>
      <c r="O39" s="5"/>
      <c r="P39" s="18" t="s">
        <v>165</v>
      </c>
    </row>
    <row r="40" ht="15.75" customHeight="1">
      <c r="A40" s="5">
        <v>438.0</v>
      </c>
      <c r="B40" s="15" t="s">
        <v>20</v>
      </c>
      <c r="C40" s="5" t="s">
        <v>143</v>
      </c>
      <c r="D40" s="5"/>
      <c r="E40" s="5" t="s">
        <v>144</v>
      </c>
      <c r="F40" s="6" t="s">
        <v>20</v>
      </c>
      <c r="G40" s="6" t="s">
        <v>29</v>
      </c>
      <c r="H40" s="6" t="s">
        <v>18</v>
      </c>
      <c r="I40" s="6" t="s">
        <v>18</v>
      </c>
      <c r="J40" s="7" t="s">
        <v>19</v>
      </c>
      <c r="K40" s="6" t="s">
        <v>170</v>
      </c>
      <c r="L40" s="6" t="s">
        <v>20</v>
      </c>
      <c r="M40" s="6" t="s">
        <v>44</v>
      </c>
      <c r="N40" s="6" t="s">
        <v>44</v>
      </c>
      <c r="O40" s="5"/>
      <c r="P40" s="8"/>
    </row>
    <row r="41" ht="15.75" customHeight="1">
      <c r="A41" s="5">
        <v>451.0</v>
      </c>
      <c r="B41" s="15" t="s">
        <v>20</v>
      </c>
      <c r="C41" s="5" t="s">
        <v>147</v>
      </c>
      <c r="D41" s="5" t="s">
        <v>148</v>
      </c>
      <c r="E41" s="5"/>
      <c r="F41" s="6" t="s">
        <v>20</v>
      </c>
      <c r="G41" s="6" t="s">
        <v>23</v>
      </c>
      <c r="H41" s="6" t="s">
        <v>18</v>
      </c>
      <c r="I41" s="6" t="s">
        <v>18</v>
      </c>
      <c r="J41" s="7" t="s">
        <v>19</v>
      </c>
      <c r="K41" s="6" t="s">
        <v>173</v>
      </c>
      <c r="L41" s="6" t="s">
        <v>20</v>
      </c>
      <c r="M41" s="6" t="s">
        <v>20</v>
      </c>
      <c r="N41" s="6" t="s">
        <v>20</v>
      </c>
      <c r="O41" s="5"/>
      <c r="P41" s="8"/>
    </row>
    <row r="42" ht="15.75" customHeight="1">
      <c r="A42" s="5">
        <v>483.0</v>
      </c>
      <c r="B42" s="6" t="s">
        <v>16</v>
      </c>
      <c r="C42" s="5" t="s">
        <v>152</v>
      </c>
      <c r="D42" s="5" t="s">
        <v>154</v>
      </c>
      <c r="E42" s="5" t="s">
        <v>155</v>
      </c>
      <c r="F42" s="6" t="s">
        <v>20</v>
      </c>
      <c r="G42" s="6" t="s">
        <v>29</v>
      </c>
      <c r="H42" s="6" t="s">
        <v>20</v>
      </c>
      <c r="I42" s="6" t="s">
        <v>20</v>
      </c>
      <c r="J42" s="26"/>
      <c r="K42" s="6" t="s">
        <v>180</v>
      </c>
      <c r="L42" s="6" t="s">
        <v>20</v>
      </c>
      <c r="M42" s="6" t="s">
        <v>44</v>
      </c>
      <c r="N42" s="6" t="s">
        <v>44</v>
      </c>
      <c r="O42" s="5"/>
      <c r="P42" s="8"/>
    </row>
    <row r="43" ht="15.75" customHeight="1">
      <c r="A43" s="5">
        <v>484.0</v>
      </c>
      <c r="B43" s="15" t="s">
        <v>20</v>
      </c>
      <c r="C43" s="5" t="s">
        <v>157</v>
      </c>
      <c r="D43" s="5"/>
      <c r="E43" s="5" t="s">
        <v>158</v>
      </c>
      <c r="F43" s="6" t="s">
        <v>20</v>
      </c>
      <c r="G43" s="6" t="s">
        <v>37</v>
      </c>
      <c r="H43" s="6" t="s">
        <v>20</v>
      </c>
      <c r="I43" s="6" t="s">
        <v>18</v>
      </c>
      <c r="J43" s="7" t="s">
        <v>60</v>
      </c>
      <c r="K43" s="6" t="s">
        <v>182</v>
      </c>
      <c r="L43" s="6" t="s">
        <v>20</v>
      </c>
      <c r="M43" s="6" t="s">
        <v>20</v>
      </c>
      <c r="N43" s="6" t="s">
        <v>20</v>
      </c>
      <c r="O43" s="5"/>
      <c r="P43" s="18" t="s">
        <v>183</v>
      </c>
    </row>
    <row r="44" ht="15.75" customHeight="1">
      <c r="A44" s="6">
        <v>485.0</v>
      </c>
      <c r="B44" s="6" t="s">
        <v>20</v>
      </c>
      <c r="C44" s="25" t="s">
        <v>163</v>
      </c>
      <c r="D44" s="10"/>
      <c r="E44" s="25" t="s">
        <v>166</v>
      </c>
      <c r="F44" s="6" t="s">
        <v>18</v>
      </c>
      <c r="G44" s="6"/>
      <c r="H44" s="6" t="s">
        <v>18</v>
      </c>
      <c r="I44" s="6" t="s">
        <v>18</v>
      </c>
      <c r="J44" s="7" t="s">
        <v>19</v>
      </c>
      <c r="K44" s="6"/>
      <c r="L44" s="6" t="s">
        <v>20</v>
      </c>
      <c r="M44" s="6" t="s">
        <v>18</v>
      </c>
      <c r="N44" s="6" t="s">
        <v>18</v>
      </c>
      <c r="O44" s="5"/>
      <c r="P44" s="18"/>
    </row>
    <row r="45" ht="15.75" customHeight="1">
      <c r="A45" s="11">
        <v>543.0</v>
      </c>
      <c r="B45" s="20" t="s">
        <v>20</v>
      </c>
      <c r="C45" s="11" t="s">
        <v>168</v>
      </c>
      <c r="D45" s="11"/>
      <c r="E45" s="11" t="s">
        <v>169</v>
      </c>
      <c r="F45" s="12" t="s">
        <v>20</v>
      </c>
      <c r="G45" s="12" t="s">
        <v>29</v>
      </c>
      <c r="H45" s="12" t="s">
        <v>20</v>
      </c>
      <c r="I45" s="12" t="s">
        <v>20</v>
      </c>
      <c r="J45" s="19"/>
      <c r="K45" s="12" t="s">
        <v>187</v>
      </c>
      <c r="L45" s="12" t="s">
        <v>20</v>
      </c>
      <c r="M45" s="12" t="s">
        <v>44</v>
      </c>
      <c r="N45" s="12" t="s">
        <v>44</v>
      </c>
      <c r="O45" s="11"/>
      <c r="P45" s="14"/>
    </row>
    <row r="46" ht="15.75" customHeight="1">
      <c r="A46" s="11">
        <v>548.0</v>
      </c>
      <c r="B46" s="12" t="s">
        <v>16</v>
      </c>
      <c r="C46" s="11" t="s">
        <v>171</v>
      </c>
      <c r="D46" s="11"/>
      <c r="E46" s="11" t="s">
        <v>172</v>
      </c>
      <c r="F46" s="12" t="s">
        <v>20</v>
      </c>
      <c r="G46" s="12" t="s">
        <v>23</v>
      </c>
      <c r="H46" s="12" t="s">
        <v>18</v>
      </c>
      <c r="I46" s="12" t="s">
        <v>18</v>
      </c>
      <c r="J46" s="13" t="s">
        <v>19</v>
      </c>
      <c r="K46" s="11"/>
      <c r="L46" s="12" t="s">
        <v>20</v>
      </c>
      <c r="M46" s="12" t="s">
        <v>44</v>
      </c>
      <c r="N46" s="12" t="s">
        <v>44</v>
      </c>
      <c r="O46" s="11"/>
      <c r="P46" s="14"/>
    </row>
    <row r="47" ht="15.75" customHeight="1">
      <c r="A47" s="11">
        <v>592.0</v>
      </c>
      <c r="B47" s="20" t="s">
        <v>20</v>
      </c>
      <c r="C47" s="11" t="s">
        <v>175</v>
      </c>
      <c r="D47" s="11" t="s">
        <v>176</v>
      </c>
      <c r="E47" s="11"/>
      <c r="F47" s="12" t="s">
        <v>20</v>
      </c>
      <c r="G47" s="12" t="s">
        <v>33</v>
      </c>
      <c r="H47" s="12" t="s">
        <v>20</v>
      </c>
      <c r="I47" s="12" t="s">
        <v>18</v>
      </c>
      <c r="J47" s="13" t="s">
        <v>19</v>
      </c>
      <c r="K47" s="12" t="s">
        <v>192</v>
      </c>
      <c r="L47" s="12" t="s">
        <v>20</v>
      </c>
      <c r="M47" s="12" t="s">
        <v>44</v>
      </c>
      <c r="N47" s="12" t="s">
        <v>44</v>
      </c>
      <c r="O47" s="11"/>
      <c r="P47" s="14"/>
    </row>
    <row r="48" ht="15.75" customHeight="1">
      <c r="A48" s="11">
        <v>594.0</v>
      </c>
      <c r="B48" s="20" t="s">
        <v>20</v>
      </c>
      <c r="C48" s="11" t="s">
        <v>178</v>
      </c>
      <c r="D48" s="11" t="s">
        <v>179</v>
      </c>
      <c r="E48" s="11"/>
      <c r="F48" s="12" t="s">
        <v>18</v>
      </c>
      <c r="G48" s="12" t="s">
        <v>33</v>
      </c>
      <c r="H48" s="12" t="s">
        <v>20</v>
      </c>
      <c r="I48" s="12" t="s">
        <v>20</v>
      </c>
      <c r="J48" s="19"/>
      <c r="K48" s="12" t="s">
        <v>196</v>
      </c>
      <c r="L48" s="12" t="s">
        <v>20</v>
      </c>
      <c r="M48" s="12" t="s">
        <v>20</v>
      </c>
      <c r="N48" s="12" t="s">
        <v>20</v>
      </c>
      <c r="O48" s="11"/>
      <c r="P48" s="21" t="s">
        <v>198</v>
      </c>
    </row>
    <row r="49" ht="15.75" customHeight="1">
      <c r="A49" s="11">
        <v>598.0</v>
      </c>
      <c r="B49" s="12" t="s">
        <v>16</v>
      </c>
      <c r="C49" s="11" t="s">
        <v>185</v>
      </c>
      <c r="D49" s="11"/>
      <c r="E49" s="11" t="s">
        <v>186</v>
      </c>
      <c r="F49" s="12" t="s">
        <v>20</v>
      </c>
      <c r="G49" s="12" t="s">
        <v>37</v>
      </c>
      <c r="H49" s="12" t="s">
        <v>18</v>
      </c>
      <c r="I49" s="12" t="s">
        <v>18</v>
      </c>
      <c r="J49" s="13" t="s">
        <v>19</v>
      </c>
      <c r="K49" s="11"/>
      <c r="L49" s="12" t="s">
        <v>20</v>
      </c>
      <c r="M49" s="12" t="s">
        <v>44</v>
      </c>
      <c r="N49" s="12" t="s">
        <v>44</v>
      </c>
      <c r="O49" s="11"/>
      <c r="P49" s="14"/>
    </row>
    <row r="50" ht="15.75" customHeight="1">
      <c r="A50" s="11">
        <v>600.0</v>
      </c>
      <c r="B50" s="12" t="s">
        <v>16</v>
      </c>
      <c r="C50" s="11" t="s">
        <v>188</v>
      </c>
      <c r="D50" s="11"/>
      <c r="E50" s="11" t="s">
        <v>189</v>
      </c>
      <c r="F50" s="12" t="s">
        <v>20</v>
      </c>
      <c r="G50" s="12" t="s">
        <v>33</v>
      </c>
      <c r="H50" s="12" t="s">
        <v>20</v>
      </c>
      <c r="I50" s="12" t="s">
        <v>18</v>
      </c>
      <c r="J50" s="13" t="s">
        <v>19</v>
      </c>
      <c r="K50" s="12" t="s">
        <v>232</v>
      </c>
      <c r="L50" s="12" t="s">
        <v>20</v>
      </c>
      <c r="M50" s="12" t="s">
        <v>44</v>
      </c>
      <c r="N50" s="12" t="s">
        <v>44</v>
      </c>
      <c r="O50" s="11"/>
      <c r="P50" s="14"/>
    </row>
    <row r="51" ht="15.75" customHeight="1">
      <c r="A51" s="11">
        <v>632.0</v>
      </c>
      <c r="B51" s="20" t="s">
        <v>20</v>
      </c>
      <c r="C51" s="11" t="s">
        <v>190</v>
      </c>
      <c r="D51" s="11"/>
      <c r="E51" s="11" t="s">
        <v>191</v>
      </c>
      <c r="F51" s="12" t="s">
        <v>20</v>
      </c>
      <c r="G51" s="12" t="s">
        <v>40</v>
      </c>
      <c r="H51" s="12" t="s">
        <v>18</v>
      </c>
      <c r="I51" s="12" t="s">
        <v>18</v>
      </c>
      <c r="J51" s="13" t="s">
        <v>19</v>
      </c>
      <c r="K51" s="12" t="s">
        <v>235</v>
      </c>
      <c r="L51" s="12" t="s">
        <v>20</v>
      </c>
      <c r="M51" s="12" t="s">
        <v>20</v>
      </c>
      <c r="N51" s="12" t="s">
        <v>20</v>
      </c>
      <c r="O51" s="11"/>
      <c r="P51" s="21" t="s">
        <v>238</v>
      </c>
    </row>
    <row r="52" ht="15.75" customHeight="1">
      <c r="A52" s="11">
        <v>642.0</v>
      </c>
      <c r="B52" s="20" t="s">
        <v>20</v>
      </c>
      <c r="C52" s="11" t="s">
        <v>194</v>
      </c>
      <c r="D52" s="11"/>
      <c r="E52" s="11" t="s">
        <v>195</v>
      </c>
      <c r="F52" s="12" t="s">
        <v>20</v>
      </c>
      <c r="G52" s="12" t="s">
        <v>33</v>
      </c>
      <c r="H52" s="12" t="s">
        <v>18</v>
      </c>
      <c r="I52" s="12" t="s">
        <v>18</v>
      </c>
      <c r="J52" s="13" t="s">
        <v>19</v>
      </c>
      <c r="K52" s="11"/>
      <c r="L52" s="12" t="s">
        <v>20</v>
      </c>
      <c r="M52" s="12" t="s">
        <v>44</v>
      </c>
      <c r="N52" s="12" t="s">
        <v>44</v>
      </c>
      <c r="O52" s="12" t="s">
        <v>249</v>
      </c>
      <c r="P52" s="14"/>
    </row>
    <row r="53" ht="15.75" customHeight="1">
      <c r="A53" s="11">
        <v>648.0</v>
      </c>
      <c r="B53" s="20" t="s">
        <v>20</v>
      </c>
      <c r="C53" s="11" t="s">
        <v>200</v>
      </c>
      <c r="D53" s="11"/>
      <c r="E53" s="11" t="s">
        <v>201</v>
      </c>
      <c r="F53" s="12" t="s">
        <v>18</v>
      </c>
      <c r="G53" s="12" t="s">
        <v>37</v>
      </c>
      <c r="H53" s="12" t="s">
        <v>18</v>
      </c>
      <c r="I53" s="12" t="s">
        <v>18</v>
      </c>
      <c r="J53" s="13" t="s">
        <v>19</v>
      </c>
      <c r="K53" s="11"/>
      <c r="L53" s="12" t="s">
        <v>20</v>
      </c>
      <c r="M53" s="12" t="s">
        <v>44</v>
      </c>
      <c r="N53" s="12" t="s">
        <v>44</v>
      </c>
      <c r="O53" s="12" t="s">
        <v>250</v>
      </c>
      <c r="P53" s="14"/>
    </row>
    <row r="54" ht="15.75" customHeight="1">
      <c r="A54" s="11">
        <v>662.0</v>
      </c>
      <c r="B54" s="12" t="s">
        <v>16</v>
      </c>
      <c r="C54" s="11" t="s">
        <v>202</v>
      </c>
      <c r="D54" s="11" t="s">
        <v>203</v>
      </c>
      <c r="E54" s="11" t="s">
        <v>204</v>
      </c>
      <c r="F54" s="12" t="s">
        <v>20</v>
      </c>
      <c r="G54" s="12" t="s">
        <v>33</v>
      </c>
      <c r="H54" s="12" t="s">
        <v>20</v>
      </c>
      <c r="I54" s="12" t="s">
        <v>20</v>
      </c>
      <c r="J54" s="19"/>
      <c r="K54" s="12" t="s">
        <v>251</v>
      </c>
      <c r="L54" s="12" t="s">
        <v>20</v>
      </c>
      <c r="M54" s="12" t="s">
        <v>20</v>
      </c>
      <c r="N54" s="12" t="s">
        <v>20</v>
      </c>
      <c r="O54" s="11"/>
      <c r="P54" s="21" t="s">
        <v>252</v>
      </c>
    </row>
    <row r="55" ht="15.75" customHeight="1">
      <c r="A55" s="11">
        <v>717.0</v>
      </c>
      <c r="B55" s="12" t="s">
        <v>16</v>
      </c>
      <c r="C55" s="11" t="s">
        <v>206</v>
      </c>
      <c r="D55" s="11"/>
      <c r="E55" s="11" t="s">
        <v>207</v>
      </c>
      <c r="F55" s="12" t="s">
        <v>18</v>
      </c>
      <c r="G55" s="12" t="s">
        <v>37</v>
      </c>
      <c r="H55" s="12" t="s">
        <v>18</v>
      </c>
      <c r="I55" s="12" t="s">
        <v>18</v>
      </c>
      <c r="J55" s="13" t="s">
        <v>19</v>
      </c>
      <c r="K55" s="11"/>
      <c r="L55" s="12" t="s">
        <v>20</v>
      </c>
      <c r="M55" s="12" t="s">
        <v>44</v>
      </c>
      <c r="N55" s="12" t="s">
        <v>44</v>
      </c>
      <c r="O55" s="11"/>
      <c r="P55" s="14"/>
    </row>
    <row r="56" ht="15.75" customHeight="1">
      <c r="A56" s="11">
        <v>722.0</v>
      </c>
      <c r="B56" s="20" t="s">
        <v>20</v>
      </c>
      <c r="C56" s="11" t="s">
        <v>208</v>
      </c>
      <c r="D56" s="11" t="s">
        <v>209</v>
      </c>
      <c r="E56" s="11"/>
      <c r="F56" s="12" t="s">
        <v>20</v>
      </c>
      <c r="G56" s="12" t="s">
        <v>33</v>
      </c>
      <c r="H56" s="12" t="s">
        <v>20</v>
      </c>
      <c r="I56" s="12" t="s">
        <v>20</v>
      </c>
      <c r="J56" s="19"/>
      <c r="K56" s="12" t="s">
        <v>255</v>
      </c>
      <c r="L56" s="12" t="s">
        <v>20</v>
      </c>
      <c r="M56" s="12" t="s">
        <v>44</v>
      </c>
      <c r="N56" s="12" t="s">
        <v>44</v>
      </c>
      <c r="O56" s="11"/>
      <c r="P56" s="14"/>
    </row>
    <row r="57" ht="15.75" customHeight="1">
      <c r="A57" s="11">
        <v>769.0</v>
      </c>
      <c r="B57" s="20" t="s">
        <v>20</v>
      </c>
      <c r="C57" s="11" t="s">
        <v>212</v>
      </c>
      <c r="D57" s="11" t="s">
        <v>213</v>
      </c>
      <c r="E57" s="11" t="s">
        <v>214</v>
      </c>
      <c r="F57" s="12" t="s">
        <v>20</v>
      </c>
      <c r="G57" s="12" t="s">
        <v>33</v>
      </c>
      <c r="H57" s="12" t="s">
        <v>20</v>
      </c>
      <c r="I57" s="12" t="s">
        <v>18</v>
      </c>
      <c r="J57" s="13" t="s">
        <v>19</v>
      </c>
      <c r="K57" s="12" t="s">
        <v>258</v>
      </c>
      <c r="L57" s="12" t="s">
        <v>20</v>
      </c>
      <c r="M57" s="12" t="s">
        <v>18</v>
      </c>
      <c r="N57" s="12" t="s">
        <v>18</v>
      </c>
      <c r="O57" s="12" t="s">
        <v>259</v>
      </c>
      <c r="P57" s="14"/>
    </row>
    <row r="58" ht="15.75" customHeight="1">
      <c r="A58" s="5">
        <v>783.0</v>
      </c>
      <c r="B58" s="15" t="s">
        <v>20</v>
      </c>
      <c r="C58" s="5" t="s">
        <v>215</v>
      </c>
      <c r="D58" s="5" t="s">
        <v>216</v>
      </c>
      <c r="E58" s="5"/>
      <c r="F58" s="6" t="s">
        <v>18</v>
      </c>
      <c r="G58" s="5"/>
      <c r="H58" s="6" t="s">
        <v>18</v>
      </c>
      <c r="I58" s="6" t="s">
        <v>18</v>
      </c>
      <c r="J58" s="7" t="s">
        <v>19</v>
      </c>
      <c r="K58" s="5"/>
      <c r="L58" s="6" t="s">
        <v>20</v>
      </c>
      <c r="M58" s="6" t="s">
        <v>44</v>
      </c>
      <c r="N58" s="6" t="s">
        <v>44</v>
      </c>
      <c r="O58" s="5"/>
      <c r="P58" s="8"/>
    </row>
    <row r="59" ht="15.75" customHeight="1">
      <c r="A59" s="5">
        <v>784.0</v>
      </c>
      <c r="B59" s="15" t="s">
        <v>20</v>
      </c>
      <c r="C59" s="5" t="s">
        <v>217</v>
      </c>
      <c r="D59" s="5" t="s">
        <v>218</v>
      </c>
      <c r="E59" s="5"/>
      <c r="F59" s="6" t="s">
        <v>20</v>
      </c>
      <c r="G59" s="6" t="s">
        <v>33</v>
      </c>
      <c r="H59" s="6" t="s">
        <v>18</v>
      </c>
      <c r="I59" s="6" t="s">
        <v>18</v>
      </c>
      <c r="J59" s="7" t="s">
        <v>19</v>
      </c>
      <c r="K59" s="6" t="s">
        <v>262</v>
      </c>
      <c r="L59" s="6" t="s">
        <v>20</v>
      </c>
      <c r="M59" s="6" t="s">
        <v>44</v>
      </c>
      <c r="N59" s="6" t="s">
        <v>44</v>
      </c>
      <c r="O59" s="6" t="s">
        <v>263</v>
      </c>
      <c r="P59" s="8"/>
    </row>
    <row r="60" ht="15.75" customHeight="1">
      <c r="A60" s="5">
        <v>836.0</v>
      </c>
      <c r="B60" s="15" t="s">
        <v>20</v>
      </c>
      <c r="C60" s="5" t="s">
        <v>229</v>
      </c>
      <c r="D60" s="5"/>
      <c r="E60" s="5" t="s">
        <v>230</v>
      </c>
      <c r="F60" s="6" t="s">
        <v>20</v>
      </c>
      <c r="G60" s="6" t="s">
        <v>45</v>
      </c>
      <c r="H60" s="6" t="s">
        <v>20</v>
      </c>
      <c r="I60" s="6" t="s">
        <v>20</v>
      </c>
      <c r="J60" s="9"/>
      <c r="K60" s="6" t="s">
        <v>264</v>
      </c>
      <c r="L60" s="6" t="s">
        <v>20</v>
      </c>
      <c r="M60" s="6" t="s">
        <v>20</v>
      </c>
      <c r="N60" s="6" t="s">
        <v>20</v>
      </c>
      <c r="O60" s="5"/>
      <c r="P60" s="18" t="s">
        <v>265</v>
      </c>
    </row>
    <row r="61" ht="15.75" customHeight="1">
      <c r="A61" s="5">
        <v>848.0</v>
      </c>
      <c r="B61" s="15" t="s">
        <v>20</v>
      </c>
      <c r="C61" s="5" t="s">
        <v>233</v>
      </c>
      <c r="D61" s="5"/>
      <c r="E61" s="5" t="s">
        <v>234</v>
      </c>
      <c r="F61" s="6" t="s">
        <v>20</v>
      </c>
      <c r="G61" s="6" t="s">
        <v>37</v>
      </c>
      <c r="H61" s="6" t="s">
        <v>18</v>
      </c>
      <c r="I61" s="6" t="s">
        <v>18</v>
      </c>
      <c r="J61" s="7" t="s">
        <v>19</v>
      </c>
      <c r="K61" s="6" t="s">
        <v>267</v>
      </c>
      <c r="L61" s="6" t="s">
        <v>20</v>
      </c>
      <c r="M61" s="6" t="s">
        <v>44</v>
      </c>
      <c r="N61" s="6" t="s">
        <v>44</v>
      </c>
      <c r="O61" s="5"/>
      <c r="P61" s="18" t="s">
        <v>268</v>
      </c>
    </row>
    <row r="62" ht="15.75" customHeight="1">
      <c r="A62" s="5">
        <v>849.0</v>
      </c>
      <c r="B62" s="6" t="s">
        <v>16</v>
      </c>
      <c r="C62" s="5" t="s">
        <v>236</v>
      </c>
      <c r="D62" s="5"/>
      <c r="E62" s="5" t="s">
        <v>237</v>
      </c>
      <c r="F62" s="6" t="s">
        <v>20</v>
      </c>
      <c r="G62" s="6" t="s">
        <v>45</v>
      </c>
      <c r="H62" s="6" t="s">
        <v>20</v>
      </c>
      <c r="I62" s="6" t="s">
        <v>20</v>
      </c>
      <c r="J62" s="9"/>
      <c r="K62" s="5"/>
      <c r="L62" s="6" t="s">
        <v>44</v>
      </c>
      <c r="M62" s="5"/>
      <c r="N62" s="5"/>
      <c r="O62" s="5"/>
      <c r="P62" s="8"/>
    </row>
    <row r="63" ht="15.75" customHeight="1">
      <c r="A63" s="5">
        <v>882.0</v>
      </c>
      <c r="B63" s="6" t="s">
        <v>16</v>
      </c>
      <c r="C63" s="5" t="s">
        <v>239</v>
      </c>
      <c r="D63" s="5"/>
      <c r="E63" s="5" t="s">
        <v>240</v>
      </c>
      <c r="F63" s="6" t="s">
        <v>20</v>
      </c>
      <c r="G63" s="6" t="s">
        <v>45</v>
      </c>
      <c r="H63" s="6" t="s">
        <v>20</v>
      </c>
      <c r="I63" s="6" t="s">
        <v>20</v>
      </c>
      <c r="J63" s="9"/>
      <c r="K63" s="6" t="s">
        <v>269</v>
      </c>
      <c r="L63" s="6" t="s">
        <v>20</v>
      </c>
      <c r="M63" s="6" t="s">
        <v>44</v>
      </c>
      <c r="N63" s="6" t="s">
        <v>44</v>
      </c>
      <c r="O63" s="5"/>
      <c r="P63" s="18" t="s">
        <v>272</v>
      </c>
    </row>
    <row r="64" ht="15.75" customHeight="1">
      <c r="A64" s="5">
        <v>883.0</v>
      </c>
      <c r="B64" s="15" t="s">
        <v>20</v>
      </c>
      <c r="C64" s="5" t="s">
        <v>241</v>
      </c>
      <c r="D64" s="5"/>
      <c r="E64" s="5"/>
      <c r="F64" s="6" t="s">
        <v>20</v>
      </c>
      <c r="G64" s="6" t="s">
        <v>45</v>
      </c>
      <c r="H64" s="6" t="s">
        <v>20</v>
      </c>
      <c r="I64" s="6" t="s">
        <v>20</v>
      </c>
      <c r="J64" s="9"/>
      <c r="K64" s="6" t="s">
        <v>274</v>
      </c>
      <c r="L64" s="6" t="s">
        <v>20</v>
      </c>
      <c r="M64" s="6" t="s">
        <v>44</v>
      </c>
      <c r="N64" s="6" t="s">
        <v>44</v>
      </c>
      <c r="O64" s="5"/>
      <c r="P64" s="8"/>
    </row>
    <row r="65" ht="15.75" customHeight="1">
      <c r="A65" s="5">
        <v>892.0</v>
      </c>
      <c r="B65" s="6" t="s">
        <v>16</v>
      </c>
      <c r="C65" s="5" t="s">
        <v>243</v>
      </c>
      <c r="D65" s="5"/>
      <c r="E65" s="5" t="s">
        <v>244</v>
      </c>
      <c r="F65" s="6" t="s">
        <v>20</v>
      </c>
      <c r="G65" s="6" t="s">
        <v>29</v>
      </c>
      <c r="H65" s="6" t="s">
        <v>20</v>
      </c>
      <c r="I65" s="6" t="s">
        <v>20</v>
      </c>
      <c r="J65" s="9"/>
      <c r="K65" s="6" t="s">
        <v>275</v>
      </c>
      <c r="L65" s="6" t="s">
        <v>20</v>
      </c>
      <c r="M65" s="6" t="s">
        <v>44</v>
      </c>
      <c r="N65" s="6" t="s">
        <v>44</v>
      </c>
      <c r="O65" s="5"/>
      <c r="P65" s="18"/>
    </row>
    <row r="66" ht="15.75" customHeight="1">
      <c r="A66" s="5">
        <v>904.0</v>
      </c>
      <c r="B66" s="5" t="s">
        <v>20</v>
      </c>
      <c r="C66" s="5" t="s">
        <v>246</v>
      </c>
      <c r="D66" s="5" t="s">
        <v>247</v>
      </c>
      <c r="E66" s="5"/>
      <c r="F66" s="6" t="s">
        <v>18</v>
      </c>
      <c r="G66" s="5"/>
      <c r="H66" s="6" t="s">
        <v>18</v>
      </c>
      <c r="I66" s="6" t="s">
        <v>18</v>
      </c>
      <c r="J66" s="7" t="s">
        <v>19</v>
      </c>
      <c r="K66" s="5"/>
      <c r="L66" s="6" t="s">
        <v>20</v>
      </c>
      <c r="M66" s="6" t="s">
        <v>20</v>
      </c>
      <c r="N66" s="6" t="s">
        <v>18</v>
      </c>
      <c r="O66" s="5"/>
      <c r="P66" s="18" t="s">
        <v>53</v>
      </c>
    </row>
    <row r="67">
      <c r="J67" s="38"/>
      <c r="P67" s="36"/>
    </row>
    <row r="68" ht="15.75" customHeight="1">
      <c r="P68" s="36"/>
    </row>
    <row r="69">
      <c r="P69" s="36"/>
    </row>
    <row r="70">
      <c r="P70" s="36"/>
    </row>
    <row r="71">
      <c r="P71" s="36"/>
    </row>
    <row r="72">
      <c r="P72" s="36"/>
    </row>
    <row r="73">
      <c r="P73" s="36"/>
    </row>
    <row r="74">
      <c r="E74" s="39"/>
      <c r="P74" s="36"/>
    </row>
    <row r="75">
      <c r="E75" s="39"/>
      <c r="O75" s="40"/>
      <c r="P75" s="36"/>
    </row>
    <row r="76">
      <c r="E76" s="39"/>
      <c r="P76" s="36"/>
    </row>
    <row r="77">
      <c r="P77" s="36"/>
    </row>
    <row r="78">
      <c r="P78" s="36"/>
    </row>
    <row r="79">
      <c r="P79" s="36"/>
    </row>
    <row r="80">
      <c r="P80" s="36"/>
    </row>
    <row r="81">
      <c r="P81" s="36"/>
    </row>
    <row r="82">
      <c r="P82" s="36"/>
    </row>
    <row r="83">
      <c r="P83" s="36"/>
    </row>
    <row r="84">
      <c r="P84" s="36"/>
    </row>
    <row r="85">
      <c r="P85" s="36"/>
    </row>
    <row r="86">
      <c r="P86" s="36"/>
    </row>
    <row r="87">
      <c r="P87" s="36"/>
    </row>
    <row r="88">
      <c r="P88" s="36"/>
    </row>
    <row r="89">
      <c r="P89" s="36"/>
    </row>
    <row r="90">
      <c r="P90" s="36"/>
    </row>
    <row r="91">
      <c r="P91" s="36"/>
    </row>
    <row r="92">
      <c r="P92" s="36"/>
    </row>
    <row r="93">
      <c r="P93" s="36"/>
    </row>
    <row r="94">
      <c r="J94" s="38"/>
      <c r="P94" s="36"/>
    </row>
    <row r="95">
      <c r="J95" s="38"/>
      <c r="P95" s="36"/>
    </row>
    <row r="96">
      <c r="J96" s="38"/>
      <c r="P96" s="36"/>
    </row>
    <row r="97">
      <c r="J97" s="38"/>
      <c r="P97" s="36"/>
    </row>
    <row r="98">
      <c r="J98" s="38"/>
      <c r="P98" s="36"/>
    </row>
    <row r="99">
      <c r="J99" s="38"/>
      <c r="P99" s="36"/>
    </row>
    <row r="100">
      <c r="J100" s="38"/>
      <c r="P100" s="36"/>
    </row>
    <row r="101">
      <c r="J101" s="38"/>
      <c r="P101" s="36"/>
    </row>
    <row r="102">
      <c r="J102" s="38"/>
      <c r="P102" s="36"/>
    </row>
    <row r="103">
      <c r="J103" s="38"/>
      <c r="P103" s="36"/>
    </row>
    <row r="104">
      <c r="J104" s="38"/>
      <c r="P104" s="36"/>
    </row>
    <row r="105">
      <c r="J105" s="38"/>
      <c r="P105" s="36"/>
    </row>
    <row r="106">
      <c r="J106" s="38"/>
      <c r="P106" s="36"/>
    </row>
    <row r="107">
      <c r="J107" s="38"/>
      <c r="P107" s="36"/>
    </row>
    <row r="108">
      <c r="J108" s="38"/>
      <c r="P108" s="36"/>
    </row>
    <row r="109">
      <c r="J109" s="38"/>
      <c r="P109" s="36"/>
    </row>
    <row r="110">
      <c r="J110" s="38"/>
      <c r="P110" s="36"/>
    </row>
    <row r="111">
      <c r="J111" s="38"/>
      <c r="P111" s="36"/>
    </row>
    <row r="112">
      <c r="J112" s="38"/>
      <c r="P112" s="36"/>
    </row>
    <row r="113">
      <c r="J113" s="38"/>
      <c r="P113" s="36"/>
    </row>
    <row r="114">
      <c r="J114" s="38"/>
      <c r="P114" s="36"/>
    </row>
    <row r="115">
      <c r="J115" s="38"/>
      <c r="P115" s="36"/>
    </row>
    <row r="116">
      <c r="J116" s="38"/>
      <c r="P116" s="36"/>
    </row>
    <row r="117">
      <c r="J117" s="38"/>
      <c r="P117" s="36"/>
    </row>
    <row r="118">
      <c r="J118" s="38"/>
      <c r="P118" s="36"/>
    </row>
    <row r="119">
      <c r="J119" s="38"/>
      <c r="P119" s="36"/>
    </row>
    <row r="120">
      <c r="J120" s="38"/>
      <c r="P120" s="36"/>
    </row>
    <row r="121">
      <c r="J121" s="38"/>
      <c r="P121" s="36"/>
    </row>
    <row r="122">
      <c r="J122" s="38"/>
      <c r="P122" s="36"/>
    </row>
    <row r="123">
      <c r="J123" s="38"/>
      <c r="P123" s="36"/>
    </row>
    <row r="124">
      <c r="J124" s="38"/>
      <c r="P124" s="36"/>
    </row>
    <row r="125">
      <c r="J125" s="38"/>
      <c r="P125" s="36"/>
    </row>
    <row r="126">
      <c r="J126" s="38"/>
      <c r="P126" s="36"/>
    </row>
    <row r="127">
      <c r="J127" s="38"/>
      <c r="P127" s="36"/>
    </row>
    <row r="128">
      <c r="J128" s="38"/>
      <c r="P128" s="36"/>
    </row>
    <row r="129">
      <c r="J129" s="38"/>
      <c r="P129" s="36"/>
    </row>
    <row r="130">
      <c r="J130" s="38"/>
      <c r="P130" s="36"/>
    </row>
    <row r="131">
      <c r="J131" s="38"/>
      <c r="P131" s="36"/>
    </row>
    <row r="132">
      <c r="J132" s="38"/>
      <c r="P132" s="36"/>
    </row>
    <row r="133">
      <c r="J133" s="38"/>
      <c r="P133" s="36"/>
    </row>
    <row r="134">
      <c r="J134" s="38"/>
      <c r="P134" s="36"/>
    </row>
    <row r="135">
      <c r="J135" s="38"/>
      <c r="P135" s="36"/>
    </row>
    <row r="136">
      <c r="J136" s="38"/>
      <c r="P136" s="36"/>
    </row>
    <row r="137">
      <c r="J137" s="38"/>
      <c r="P137" s="36"/>
    </row>
    <row r="138">
      <c r="J138" s="38"/>
      <c r="P138" s="36"/>
    </row>
    <row r="139">
      <c r="J139" s="38"/>
      <c r="P139" s="36"/>
    </row>
    <row r="140">
      <c r="J140" s="38"/>
      <c r="P140" s="36"/>
    </row>
    <row r="141">
      <c r="J141" s="38"/>
      <c r="P141" s="36"/>
    </row>
    <row r="142">
      <c r="J142" s="38"/>
      <c r="P142" s="36"/>
    </row>
    <row r="143">
      <c r="J143" s="38"/>
      <c r="P143" s="36"/>
    </row>
    <row r="144">
      <c r="J144" s="38"/>
      <c r="P144" s="36"/>
    </row>
    <row r="145">
      <c r="J145" s="38"/>
      <c r="P145" s="36"/>
    </row>
    <row r="146">
      <c r="J146" s="38"/>
      <c r="P146" s="36"/>
    </row>
    <row r="147">
      <c r="J147" s="38"/>
      <c r="P147" s="36"/>
    </row>
    <row r="148">
      <c r="J148" s="38"/>
      <c r="P148" s="36"/>
    </row>
    <row r="149">
      <c r="J149" s="38"/>
      <c r="P149" s="36"/>
    </row>
    <row r="150">
      <c r="J150" s="38"/>
      <c r="P150" s="36"/>
    </row>
    <row r="151">
      <c r="J151" s="38"/>
      <c r="P151" s="36"/>
    </row>
    <row r="152">
      <c r="J152" s="38"/>
      <c r="P152" s="36"/>
    </row>
    <row r="153">
      <c r="J153" s="38"/>
      <c r="P153" s="36"/>
    </row>
    <row r="154">
      <c r="J154" s="38"/>
      <c r="P154" s="36"/>
    </row>
    <row r="155">
      <c r="J155" s="38"/>
      <c r="P155" s="36"/>
    </row>
    <row r="156">
      <c r="J156" s="38"/>
      <c r="P156" s="36"/>
    </row>
    <row r="157">
      <c r="J157" s="38"/>
      <c r="P157" s="36"/>
    </row>
    <row r="158">
      <c r="J158" s="38"/>
      <c r="P158" s="36"/>
    </row>
    <row r="159">
      <c r="J159" s="38"/>
      <c r="P159" s="36"/>
    </row>
    <row r="160">
      <c r="J160" s="38"/>
      <c r="P160" s="36"/>
    </row>
    <row r="161">
      <c r="J161" s="38"/>
      <c r="P161" s="36"/>
    </row>
    <row r="162">
      <c r="J162" s="38"/>
      <c r="P162" s="36"/>
    </row>
    <row r="163">
      <c r="J163" s="38"/>
      <c r="P163" s="36"/>
    </row>
    <row r="164">
      <c r="J164" s="38"/>
      <c r="P164" s="36"/>
    </row>
    <row r="165">
      <c r="J165" s="38"/>
      <c r="P165" s="36"/>
    </row>
    <row r="166">
      <c r="J166" s="38"/>
      <c r="P166" s="36"/>
    </row>
    <row r="167">
      <c r="J167" s="38"/>
      <c r="P167" s="36"/>
    </row>
    <row r="168">
      <c r="J168" s="38"/>
      <c r="P168" s="36"/>
    </row>
    <row r="169">
      <c r="J169" s="38"/>
      <c r="P169" s="36"/>
    </row>
    <row r="170">
      <c r="J170" s="38"/>
      <c r="P170" s="36"/>
    </row>
    <row r="171">
      <c r="J171" s="38"/>
      <c r="P171" s="36"/>
    </row>
    <row r="172">
      <c r="J172" s="38"/>
      <c r="P172" s="36"/>
    </row>
    <row r="173">
      <c r="J173" s="38"/>
      <c r="P173" s="36"/>
    </row>
    <row r="174">
      <c r="J174" s="38"/>
      <c r="P174" s="36"/>
    </row>
    <row r="175">
      <c r="J175" s="38"/>
      <c r="P175" s="36"/>
    </row>
    <row r="176">
      <c r="J176" s="38"/>
      <c r="P176" s="36"/>
    </row>
    <row r="177">
      <c r="J177" s="38"/>
      <c r="P177" s="36"/>
    </row>
    <row r="178">
      <c r="J178" s="38"/>
      <c r="P178" s="36"/>
    </row>
    <row r="179">
      <c r="J179" s="38"/>
      <c r="P179" s="36"/>
    </row>
    <row r="180">
      <c r="J180" s="38"/>
      <c r="P180" s="36"/>
    </row>
    <row r="181">
      <c r="J181" s="38"/>
      <c r="P181" s="36"/>
    </row>
    <row r="182">
      <c r="J182" s="38"/>
      <c r="P182" s="36"/>
    </row>
    <row r="183">
      <c r="J183" s="38"/>
      <c r="P183" s="36"/>
    </row>
    <row r="184">
      <c r="J184" s="38"/>
      <c r="P184" s="36"/>
    </row>
    <row r="185">
      <c r="J185" s="38"/>
      <c r="P185" s="36"/>
    </row>
    <row r="186">
      <c r="J186" s="38"/>
      <c r="P186" s="36"/>
    </row>
    <row r="187">
      <c r="J187" s="38"/>
      <c r="P187" s="36"/>
    </row>
    <row r="188">
      <c r="J188" s="38"/>
      <c r="P188" s="36"/>
    </row>
    <row r="189">
      <c r="J189" s="38"/>
      <c r="P189" s="36"/>
    </row>
    <row r="190">
      <c r="J190" s="38"/>
      <c r="P190" s="36"/>
    </row>
    <row r="191">
      <c r="J191" s="38"/>
      <c r="P191" s="36"/>
    </row>
    <row r="192">
      <c r="J192" s="38"/>
      <c r="P192" s="36"/>
    </row>
    <row r="193">
      <c r="J193" s="38"/>
      <c r="P193" s="36"/>
    </row>
    <row r="194">
      <c r="J194" s="38"/>
      <c r="P194" s="36"/>
    </row>
    <row r="195">
      <c r="J195" s="38"/>
      <c r="P195" s="36"/>
    </row>
    <row r="196">
      <c r="J196" s="38"/>
      <c r="P196" s="36"/>
    </row>
    <row r="197">
      <c r="J197" s="38"/>
      <c r="P197" s="36"/>
    </row>
    <row r="198">
      <c r="J198" s="38"/>
      <c r="P198" s="36"/>
    </row>
    <row r="199">
      <c r="J199" s="38"/>
      <c r="P199" s="36"/>
    </row>
    <row r="200">
      <c r="J200" s="38"/>
      <c r="P200" s="36"/>
    </row>
    <row r="201">
      <c r="J201" s="38"/>
      <c r="P201" s="36"/>
    </row>
    <row r="202">
      <c r="J202" s="38"/>
      <c r="P202" s="36"/>
    </row>
    <row r="203">
      <c r="J203" s="38"/>
      <c r="P203" s="36"/>
    </row>
    <row r="204">
      <c r="J204" s="38"/>
      <c r="P204" s="36"/>
    </row>
    <row r="205">
      <c r="J205" s="38"/>
      <c r="P205" s="36"/>
    </row>
    <row r="206">
      <c r="J206" s="38"/>
      <c r="P206" s="36"/>
    </row>
    <row r="207">
      <c r="J207" s="38"/>
      <c r="P207" s="36"/>
    </row>
    <row r="208">
      <c r="J208" s="38"/>
      <c r="P208" s="36"/>
    </row>
    <row r="209">
      <c r="J209" s="38"/>
      <c r="P209" s="36"/>
    </row>
    <row r="210">
      <c r="J210" s="38"/>
      <c r="P210" s="36"/>
    </row>
    <row r="211">
      <c r="J211" s="38"/>
      <c r="P211" s="36"/>
    </row>
    <row r="212">
      <c r="J212" s="38"/>
      <c r="P212" s="36"/>
    </row>
    <row r="213">
      <c r="J213" s="38"/>
      <c r="P213" s="36"/>
    </row>
    <row r="214">
      <c r="J214" s="38"/>
      <c r="P214" s="36"/>
    </row>
    <row r="215">
      <c r="J215" s="38"/>
      <c r="P215" s="36"/>
    </row>
    <row r="216">
      <c r="J216" s="38"/>
      <c r="P216" s="36"/>
    </row>
    <row r="217">
      <c r="J217" s="38"/>
      <c r="P217" s="36"/>
    </row>
    <row r="218">
      <c r="J218" s="38"/>
      <c r="P218" s="36"/>
    </row>
    <row r="219">
      <c r="J219" s="38"/>
      <c r="P219" s="36"/>
    </row>
    <row r="220">
      <c r="J220" s="38"/>
      <c r="P220" s="36"/>
    </row>
    <row r="221">
      <c r="J221" s="38"/>
      <c r="P221" s="36"/>
    </row>
    <row r="222">
      <c r="J222" s="38"/>
      <c r="P222" s="36"/>
    </row>
    <row r="223">
      <c r="J223" s="38"/>
      <c r="P223" s="36"/>
    </row>
    <row r="224">
      <c r="J224" s="38"/>
      <c r="P224" s="36"/>
    </row>
    <row r="225">
      <c r="J225" s="38"/>
      <c r="P225" s="36"/>
    </row>
    <row r="226">
      <c r="J226" s="38"/>
      <c r="P226" s="36"/>
    </row>
    <row r="227">
      <c r="J227" s="38"/>
      <c r="P227" s="36"/>
    </row>
    <row r="228">
      <c r="J228" s="38"/>
      <c r="P228" s="36"/>
    </row>
    <row r="229">
      <c r="J229" s="38"/>
      <c r="P229" s="36"/>
    </row>
    <row r="230">
      <c r="J230" s="38"/>
      <c r="P230" s="36"/>
    </row>
    <row r="231">
      <c r="J231" s="38"/>
      <c r="P231" s="36"/>
    </row>
    <row r="232">
      <c r="J232" s="38"/>
      <c r="P232" s="36"/>
    </row>
    <row r="233">
      <c r="J233" s="38"/>
      <c r="P233" s="36"/>
    </row>
    <row r="234">
      <c r="J234" s="38"/>
      <c r="P234" s="36"/>
    </row>
    <row r="235">
      <c r="J235" s="38"/>
      <c r="P235" s="36"/>
    </row>
    <row r="236">
      <c r="J236" s="38"/>
      <c r="P236" s="36"/>
    </row>
    <row r="237">
      <c r="J237" s="38"/>
      <c r="P237" s="36"/>
    </row>
    <row r="238">
      <c r="J238" s="38"/>
      <c r="P238" s="36"/>
    </row>
    <row r="239">
      <c r="J239" s="38"/>
      <c r="P239" s="36"/>
    </row>
    <row r="240">
      <c r="J240" s="38"/>
      <c r="P240" s="36"/>
    </row>
    <row r="241">
      <c r="J241" s="38"/>
      <c r="P241" s="36"/>
    </row>
    <row r="242">
      <c r="J242" s="38"/>
      <c r="P242" s="36"/>
    </row>
    <row r="243">
      <c r="J243" s="38"/>
      <c r="P243" s="36"/>
    </row>
    <row r="244">
      <c r="J244" s="38"/>
      <c r="P244" s="36"/>
    </row>
    <row r="245">
      <c r="J245" s="38"/>
      <c r="P245" s="36"/>
    </row>
    <row r="246">
      <c r="J246" s="38"/>
      <c r="P246" s="36"/>
    </row>
    <row r="247">
      <c r="J247" s="38"/>
      <c r="P247" s="36"/>
    </row>
    <row r="248">
      <c r="J248" s="38"/>
      <c r="P248" s="36"/>
    </row>
    <row r="249">
      <c r="J249" s="38"/>
      <c r="P249" s="36"/>
    </row>
    <row r="250">
      <c r="J250" s="38"/>
      <c r="P250" s="36"/>
    </row>
    <row r="251">
      <c r="J251" s="38"/>
      <c r="P251" s="36"/>
    </row>
    <row r="252">
      <c r="J252" s="38"/>
      <c r="P252" s="36"/>
    </row>
    <row r="253">
      <c r="J253" s="38"/>
      <c r="P253" s="36"/>
    </row>
    <row r="254">
      <c r="J254" s="38"/>
      <c r="P254" s="36"/>
    </row>
    <row r="255">
      <c r="J255" s="38"/>
      <c r="P255" s="36"/>
    </row>
    <row r="256">
      <c r="J256" s="38"/>
      <c r="P256" s="36"/>
    </row>
    <row r="257">
      <c r="J257" s="38"/>
      <c r="P257" s="36"/>
    </row>
    <row r="258">
      <c r="J258" s="38"/>
      <c r="P258" s="36"/>
    </row>
    <row r="259">
      <c r="J259" s="38"/>
      <c r="P259" s="36"/>
    </row>
    <row r="260">
      <c r="J260" s="38"/>
      <c r="P260" s="36"/>
    </row>
    <row r="261">
      <c r="J261" s="38"/>
      <c r="P261" s="36"/>
    </row>
    <row r="262">
      <c r="J262" s="38"/>
      <c r="P262" s="36"/>
    </row>
    <row r="263">
      <c r="J263" s="38"/>
      <c r="P263" s="36"/>
    </row>
    <row r="264">
      <c r="J264" s="38"/>
      <c r="P264" s="36"/>
    </row>
    <row r="265">
      <c r="J265" s="38"/>
      <c r="P265" s="36"/>
    </row>
    <row r="266">
      <c r="J266" s="38"/>
      <c r="P266" s="36"/>
    </row>
    <row r="267">
      <c r="J267" s="38"/>
      <c r="P267" s="36"/>
    </row>
    <row r="268">
      <c r="J268" s="38"/>
      <c r="P268" s="36"/>
    </row>
    <row r="269">
      <c r="J269" s="38"/>
      <c r="P269" s="36"/>
    </row>
    <row r="270">
      <c r="J270" s="38"/>
      <c r="P270" s="36"/>
    </row>
    <row r="271">
      <c r="J271" s="38"/>
      <c r="P271" s="36"/>
    </row>
    <row r="272">
      <c r="J272" s="38"/>
      <c r="P272" s="36"/>
    </row>
    <row r="273">
      <c r="J273" s="38"/>
      <c r="P273" s="36"/>
    </row>
    <row r="274">
      <c r="J274" s="38"/>
      <c r="P274" s="36"/>
    </row>
    <row r="275">
      <c r="J275" s="38"/>
      <c r="P275" s="36"/>
    </row>
    <row r="276">
      <c r="J276" s="38"/>
      <c r="P276" s="36"/>
    </row>
    <row r="277">
      <c r="J277" s="38"/>
      <c r="P277" s="36"/>
    </row>
    <row r="278">
      <c r="J278" s="38"/>
      <c r="P278" s="36"/>
    </row>
    <row r="279">
      <c r="J279" s="38"/>
      <c r="P279" s="36"/>
    </row>
    <row r="280">
      <c r="J280" s="38"/>
      <c r="P280" s="36"/>
    </row>
    <row r="281">
      <c r="J281" s="38"/>
      <c r="P281" s="36"/>
    </row>
    <row r="282">
      <c r="J282" s="38"/>
      <c r="P282" s="36"/>
    </row>
    <row r="283">
      <c r="J283" s="38"/>
      <c r="P283" s="36"/>
    </row>
    <row r="284">
      <c r="J284" s="38"/>
      <c r="P284" s="36"/>
    </row>
    <row r="285">
      <c r="J285" s="38"/>
      <c r="P285" s="36"/>
    </row>
    <row r="286">
      <c r="J286" s="38"/>
      <c r="P286" s="36"/>
    </row>
    <row r="287">
      <c r="J287" s="38"/>
      <c r="P287" s="36"/>
    </row>
    <row r="288">
      <c r="J288" s="38"/>
      <c r="P288" s="36"/>
    </row>
    <row r="289">
      <c r="J289" s="38"/>
      <c r="P289" s="36"/>
    </row>
    <row r="290">
      <c r="J290" s="38"/>
      <c r="P290" s="36"/>
    </row>
    <row r="291">
      <c r="J291" s="38"/>
      <c r="P291" s="36"/>
    </row>
    <row r="292">
      <c r="J292" s="38"/>
      <c r="P292" s="36"/>
    </row>
    <row r="293">
      <c r="J293" s="38"/>
      <c r="P293" s="36"/>
    </row>
    <row r="294">
      <c r="J294" s="38"/>
      <c r="P294" s="36"/>
    </row>
    <row r="295">
      <c r="J295" s="38"/>
      <c r="P295" s="36"/>
    </row>
    <row r="296">
      <c r="J296" s="38"/>
      <c r="P296" s="36"/>
    </row>
    <row r="297">
      <c r="J297" s="38"/>
      <c r="P297" s="36"/>
    </row>
    <row r="298">
      <c r="J298" s="38"/>
      <c r="P298" s="36"/>
    </row>
    <row r="299">
      <c r="J299" s="38"/>
      <c r="P299" s="36"/>
    </row>
    <row r="300">
      <c r="J300" s="38"/>
      <c r="P300" s="36"/>
    </row>
    <row r="301">
      <c r="J301" s="38"/>
      <c r="P301" s="36"/>
    </row>
    <row r="302">
      <c r="J302" s="38"/>
      <c r="P302" s="36"/>
    </row>
    <row r="303">
      <c r="J303" s="38"/>
      <c r="P303" s="36"/>
    </row>
    <row r="304">
      <c r="J304" s="38"/>
      <c r="P304" s="36"/>
    </row>
    <row r="305">
      <c r="J305" s="38"/>
      <c r="P305" s="36"/>
    </row>
    <row r="306">
      <c r="J306" s="38"/>
      <c r="P306" s="36"/>
    </row>
    <row r="307">
      <c r="J307" s="38"/>
      <c r="P307" s="36"/>
    </row>
    <row r="308">
      <c r="J308" s="38"/>
      <c r="P308" s="36"/>
    </row>
    <row r="309">
      <c r="J309" s="38"/>
      <c r="P309" s="36"/>
    </row>
    <row r="310">
      <c r="J310" s="38"/>
      <c r="P310" s="36"/>
    </row>
    <row r="311">
      <c r="J311" s="38"/>
      <c r="P311" s="36"/>
    </row>
    <row r="312">
      <c r="J312" s="38"/>
      <c r="P312" s="36"/>
    </row>
    <row r="313">
      <c r="J313" s="38"/>
      <c r="P313" s="36"/>
    </row>
    <row r="314">
      <c r="J314" s="38"/>
      <c r="P314" s="36"/>
    </row>
    <row r="315">
      <c r="J315" s="38"/>
      <c r="P315" s="36"/>
    </row>
    <row r="316">
      <c r="J316" s="38"/>
      <c r="P316" s="36"/>
    </row>
    <row r="317">
      <c r="J317" s="38"/>
      <c r="P317" s="36"/>
    </row>
    <row r="318">
      <c r="J318" s="38"/>
      <c r="P318" s="36"/>
    </row>
    <row r="319">
      <c r="J319" s="38"/>
      <c r="P319" s="36"/>
    </row>
    <row r="320">
      <c r="J320" s="38"/>
      <c r="P320" s="36"/>
    </row>
    <row r="321">
      <c r="J321" s="38"/>
      <c r="P321" s="36"/>
    </row>
    <row r="322">
      <c r="J322" s="38"/>
      <c r="P322" s="36"/>
    </row>
    <row r="323">
      <c r="J323" s="38"/>
      <c r="P323" s="36"/>
    </row>
    <row r="324">
      <c r="J324" s="38"/>
      <c r="P324" s="36"/>
    </row>
    <row r="325">
      <c r="J325" s="38"/>
      <c r="P325" s="36"/>
    </row>
    <row r="326">
      <c r="J326" s="38"/>
      <c r="P326" s="36"/>
    </row>
    <row r="327">
      <c r="J327" s="38"/>
      <c r="P327" s="36"/>
    </row>
    <row r="328">
      <c r="J328" s="38"/>
      <c r="P328" s="36"/>
    </row>
    <row r="329">
      <c r="J329" s="38"/>
      <c r="P329" s="36"/>
    </row>
    <row r="330">
      <c r="J330" s="38"/>
      <c r="P330" s="36"/>
    </row>
    <row r="331">
      <c r="J331" s="38"/>
      <c r="P331" s="36"/>
    </row>
    <row r="332">
      <c r="J332" s="38"/>
      <c r="P332" s="36"/>
    </row>
    <row r="333">
      <c r="J333" s="38"/>
      <c r="P333" s="36"/>
    </row>
    <row r="334">
      <c r="J334" s="38"/>
      <c r="P334" s="36"/>
    </row>
    <row r="335">
      <c r="J335" s="38"/>
      <c r="P335" s="36"/>
    </row>
    <row r="336">
      <c r="J336" s="38"/>
      <c r="P336" s="36"/>
    </row>
    <row r="337">
      <c r="J337" s="38"/>
      <c r="P337" s="36"/>
    </row>
    <row r="338">
      <c r="J338" s="38"/>
      <c r="P338" s="36"/>
    </row>
    <row r="339">
      <c r="J339" s="38"/>
      <c r="P339" s="36"/>
    </row>
    <row r="340">
      <c r="J340" s="38"/>
      <c r="P340" s="36"/>
    </row>
    <row r="341">
      <c r="J341" s="38"/>
      <c r="P341" s="36"/>
    </row>
    <row r="342">
      <c r="J342" s="38"/>
      <c r="P342" s="36"/>
    </row>
    <row r="343">
      <c r="J343" s="38"/>
      <c r="P343" s="36"/>
    </row>
    <row r="344">
      <c r="J344" s="38"/>
      <c r="P344" s="36"/>
    </row>
    <row r="345">
      <c r="J345" s="38"/>
      <c r="P345" s="36"/>
    </row>
    <row r="346">
      <c r="J346" s="38"/>
      <c r="P346" s="36"/>
    </row>
    <row r="347">
      <c r="J347" s="38"/>
      <c r="P347" s="36"/>
    </row>
    <row r="348">
      <c r="J348" s="38"/>
      <c r="P348" s="36"/>
    </row>
    <row r="349">
      <c r="J349" s="38"/>
      <c r="P349" s="36"/>
    </row>
    <row r="350">
      <c r="J350" s="38"/>
      <c r="P350" s="36"/>
    </row>
    <row r="351">
      <c r="J351" s="38"/>
      <c r="P351" s="36"/>
    </row>
    <row r="352">
      <c r="J352" s="38"/>
      <c r="P352" s="36"/>
    </row>
    <row r="353">
      <c r="J353" s="38"/>
      <c r="P353" s="36"/>
    </row>
    <row r="354">
      <c r="J354" s="38"/>
      <c r="P354" s="36"/>
    </row>
    <row r="355">
      <c r="J355" s="38"/>
      <c r="P355" s="36"/>
    </row>
    <row r="356">
      <c r="J356" s="38"/>
      <c r="P356" s="36"/>
    </row>
    <row r="357">
      <c r="J357" s="38"/>
      <c r="P357" s="36"/>
    </row>
    <row r="358">
      <c r="J358" s="38"/>
      <c r="P358" s="36"/>
    </row>
    <row r="359">
      <c r="J359" s="38"/>
      <c r="P359" s="36"/>
    </row>
    <row r="360">
      <c r="J360" s="38"/>
      <c r="P360" s="36"/>
    </row>
    <row r="361">
      <c r="J361" s="38"/>
      <c r="P361" s="36"/>
    </row>
    <row r="362">
      <c r="J362" s="38"/>
      <c r="P362" s="36"/>
    </row>
    <row r="363">
      <c r="J363" s="38"/>
      <c r="P363" s="36"/>
    </row>
    <row r="364">
      <c r="J364" s="38"/>
      <c r="P364" s="36"/>
    </row>
    <row r="365">
      <c r="J365" s="38"/>
      <c r="P365" s="36"/>
    </row>
    <row r="366">
      <c r="J366" s="38"/>
      <c r="P366" s="36"/>
    </row>
    <row r="367">
      <c r="J367" s="38"/>
      <c r="P367" s="36"/>
    </row>
    <row r="368">
      <c r="J368" s="38"/>
      <c r="P368" s="36"/>
    </row>
    <row r="369">
      <c r="J369" s="38"/>
      <c r="P369" s="36"/>
    </row>
    <row r="370">
      <c r="J370" s="38"/>
      <c r="P370" s="36"/>
    </row>
    <row r="371">
      <c r="J371" s="38"/>
      <c r="P371" s="36"/>
    </row>
    <row r="372">
      <c r="J372" s="38"/>
      <c r="P372" s="36"/>
    </row>
    <row r="373">
      <c r="J373" s="38"/>
      <c r="P373" s="36"/>
    </row>
    <row r="374">
      <c r="J374" s="38"/>
      <c r="P374" s="36"/>
    </row>
    <row r="375">
      <c r="J375" s="38"/>
      <c r="P375" s="36"/>
    </row>
    <row r="376">
      <c r="J376" s="38"/>
      <c r="P376" s="36"/>
    </row>
    <row r="377">
      <c r="J377" s="38"/>
      <c r="P377" s="36"/>
    </row>
    <row r="378">
      <c r="J378" s="38"/>
      <c r="P378" s="36"/>
    </row>
    <row r="379">
      <c r="J379" s="38"/>
      <c r="P379" s="36"/>
    </row>
    <row r="380">
      <c r="J380" s="38"/>
      <c r="P380" s="36"/>
    </row>
    <row r="381">
      <c r="J381" s="38"/>
      <c r="P381" s="36"/>
    </row>
    <row r="382">
      <c r="J382" s="38"/>
      <c r="P382" s="36"/>
    </row>
    <row r="383">
      <c r="J383" s="38"/>
      <c r="P383" s="36"/>
    </row>
    <row r="384">
      <c r="J384" s="38"/>
      <c r="P384" s="36"/>
    </row>
    <row r="385">
      <c r="J385" s="38"/>
      <c r="P385" s="36"/>
    </row>
    <row r="386">
      <c r="J386" s="38"/>
      <c r="P386" s="36"/>
    </row>
    <row r="387">
      <c r="J387" s="38"/>
      <c r="P387" s="36"/>
    </row>
    <row r="388">
      <c r="J388" s="38"/>
      <c r="P388" s="36"/>
    </row>
    <row r="389">
      <c r="J389" s="38"/>
      <c r="P389" s="36"/>
    </row>
    <row r="390">
      <c r="J390" s="38"/>
      <c r="P390" s="36"/>
    </row>
    <row r="391">
      <c r="J391" s="38"/>
      <c r="P391" s="36"/>
    </row>
    <row r="392">
      <c r="J392" s="38"/>
      <c r="P392" s="36"/>
    </row>
    <row r="393">
      <c r="J393" s="38"/>
      <c r="P393" s="36"/>
    </row>
    <row r="394">
      <c r="J394" s="38"/>
      <c r="P394" s="36"/>
    </row>
    <row r="395">
      <c r="J395" s="38"/>
      <c r="P395" s="36"/>
    </row>
    <row r="396">
      <c r="J396" s="38"/>
      <c r="P396" s="36"/>
    </row>
    <row r="397">
      <c r="J397" s="38"/>
      <c r="P397" s="36"/>
    </row>
    <row r="398">
      <c r="J398" s="38"/>
      <c r="P398" s="36"/>
    </row>
    <row r="399">
      <c r="J399" s="38"/>
      <c r="P399" s="36"/>
    </row>
    <row r="400">
      <c r="J400" s="38"/>
      <c r="P400" s="36"/>
    </row>
    <row r="401">
      <c r="J401" s="38"/>
      <c r="P401" s="36"/>
    </row>
    <row r="402">
      <c r="J402" s="38"/>
      <c r="P402" s="36"/>
    </row>
    <row r="403">
      <c r="J403" s="38"/>
      <c r="P403" s="36"/>
    </row>
    <row r="404">
      <c r="J404" s="38"/>
      <c r="P404" s="36"/>
    </row>
    <row r="405">
      <c r="J405" s="38"/>
      <c r="P405" s="36"/>
    </row>
    <row r="406">
      <c r="J406" s="38"/>
      <c r="P406" s="36"/>
    </row>
    <row r="407">
      <c r="J407" s="38"/>
      <c r="P407" s="36"/>
    </row>
    <row r="408">
      <c r="J408" s="38"/>
      <c r="P408" s="36"/>
    </row>
    <row r="409">
      <c r="J409" s="38"/>
      <c r="P409" s="36"/>
    </row>
    <row r="410">
      <c r="J410" s="38"/>
      <c r="P410" s="36"/>
    </row>
    <row r="411">
      <c r="J411" s="38"/>
      <c r="P411" s="36"/>
    </row>
    <row r="412">
      <c r="J412" s="38"/>
      <c r="P412" s="36"/>
    </row>
    <row r="413">
      <c r="J413" s="38"/>
      <c r="P413" s="36"/>
    </row>
    <row r="414">
      <c r="J414" s="38"/>
      <c r="P414" s="36"/>
    </row>
    <row r="415">
      <c r="J415" s="38"/>
      <c r="P415" s="36"/>
    </row>
    <row r="416">
      <c r="J416" s="38"/>
      <c r="P416" s="36"/>
    </row>
    <row r="417">
      <c r="J417" s="38"/>
      <c r="P417" s="36"/>
    </row>
    <row r="418">
      <c r="J418" s="38"/>
      <c r="P418" s="36"/>
    </row>
    <row r="419">
      <c r="J419" s="38"/>
      <c r="P419" s="36"/>
    </row>
    <row r="420">
      <c r="J420" s="38"/>
      <c r="P420" s="36"/>
    </row>
    <row r="421">
      <c r="J421" s="38"/>
      <c r="P421" s="36"/>
    </row>
    <row r="422">
      <c r="J422" s="38"/>
      <c r="P422" s="36"/>
    </row>
    <row r="423">
      <c r="J423" s="38"/>
      <c r="P423" s="36"/>
    </row>
    <row r="424">
      <c r="J424" s="38"/>
      <c r="P424" s="36"/>
    </row>
    <row r="425">
      <c r="J425" s="38"/>
      <c r="P425" s="36"/>
    </row>
    <row r="426">
      <c r="J426" s="38"/>
      <c r="P426" s="36"/>
    </row>
    <row r="427">
      <c r="J427" s="38"/>
      <c r="P427" s="36"/>
    </row>
    <row r="428">
      <c r="J428" s="38"/>
      <c r="P428" s="36"/>
    </row>
    <row r="429">
      <c r="J429" s="38"/>
      <c r="P429" s="36"/>
    </row>
    <row r="430">
      <c r="J430" s="38"/>
      <c r="P430" s="36"/>
    </row>
    <row r="431">
      <c r="J431" s="38"/>
      <c r="P431" s="36"/>
    </row>
    <row r="432">
      <c r="J432" s="38"/>
      <c r="P432" s="36"/>
    </row>
    <row r="433">
      <c r="J433" s="38"/>
      <c r="P433" s="36"/>
    </row>
    <row r="434">
      <c r="J434" s="38"/>
      <c r="P434" s="36"/>
    </row>
    <row r="435">
      <c r="J435" s="38"/>
      <c r="P435" s="36"/>
    </row>
    <row r="436">
      <c r="J436" s="38"/>
      <c r="P436" s="36"/>
    </row>
    <row r="437">
      <c r="J437" s="38"/>
      <c r="P437" s="36"/>
    </row>
    <row r="438">
      <c r="J438" s="38"/>
      <c r="P438" s="36"/>
    </row>
    <row r="439">
      <c r="J439" s="38"/>
      <c r="P439" s="36"/>
    </row>
    <row r="440">
      <c r="J440" s="38"/>
      <c r="P440" s="36"/>
    </row>
    <row r="441">
      <c r="J441" s="38"/>
      <c r="P441" s="36"/>
    </row>
    <row r="442">
      <c r="J442" s="38"/>
      <c r="P442" s="36"/>
    </row>
    <row r="443">
      <c r="J443" s="38"/>
      <c r="P443" s="36"/>
    </row>
    <row r="444">
      <c r="J444" s="38"/>
      <c r="P444" s="36"/>
    </row>
    <row r="445">
      <c r="J445" s="38"/>
      <c r="P445" s="36"/>
    </row>
    <row r="446">
      <c r="J446" s="38"/>
      <c r="P446" s="36"/>
    </row>
    <row r="447">
      <c r="J447" s="38"/>
      <c r="P447" s="36"/>
    </row>
    <row r="448">
      <c r="J448" s="38"/>
      <c r="P448" s="36"/>
    </row>
    <row r="449">
      <c r="J449" s="38"/>
      <c r="P449" s="36"/>
    </row>
    <row r="450">
      <c r="J450" s="38"/>
      <c r="P450" s="36"/>
    </row>
    <row r="451">
      <c r="J451" s="38"/>
      <c r="P451" s="36"/>
    </row>
    <row r="452">
      <c r="J452" s="38"/>
      <c r="P452" s="36"/>
    </row>
    <row r="453">
      <c r="J453" s="38"/>
      <c r="P453" s="36"/>
    </row>
    <row r="454">
      <c r="J454" s="38"/>
      <c r="P454" s="36"/>
    </row>
    <row r="455">
      <c r="J455" s="38"/>
      <c r="P455" s="36"/>
    </row>
    <row r="456">
      <c r="J456" s="38"/>
      <c r="P456" s="36"/>
    </row>
    <row r="457">
      <c r="J457" s="38"/>
      <c r="P457" s="36"/>
    </row>
    <row r="458">
      <c r="J458" s="38"/>
      <c r="P458" s="36"/>
    </row>
    <row r="459">
      <c r="J459" s="38"/>
      <c r="P459" s="36"/>
    </row>
    <row r="460">
      <c r="J460" s="38"/>
      <c r="P460" s="36"/>
    </row>
    <row r="461">
      <c r="J461" s="38"/>
      <c r="P461" s="36"/>
    </row>
    <row r="462">
      <c r="J462" s="38"/>
      <c r="P462" s="36"/>
    </row>
    <row r="463">
      <c r="J463" s="38"/>
      <c r="P463" s="36"/>
    </row>
    <row r="464">
      <c r="J464" s="38"/>
      <c r="P464" s="36"/>
    </row>
    <row r="465">
      <c r="J465" s="38"/>
      <c r="P465" s="36"/>
    </row>
    <row r="466">
      <c r="J466" s="38"/>
      <c r="P466" s="36"/>
    </row>
    <row r="467">
      <c r="J467" s="38"/>
      <c r="P467" s="36"/>
    </row>
    <row r="468">
      <c r="J468" s="38"/>
      <c r="P468" s="36"/>
    </row>
    <row r="469">
      <c r="J469" s="38"/>
      <c r="P469" s="36"/>
    </row>
    <row r="470">
      <c r="J470" s="38"/>
      <c r="P470" s="36"/>
    </row>
    <row r="471">
      <c r="J471" s="38"/>
      <c r="P471" s="36"/>
    </row>
    <row r="472">
      <c r="J472" s="38"/>
      <c r="P472" s="36"/>
    </row>
    <row r="473">
      <c r="J473" s="38"/>
      <c r="P473" s="36"/>
    </row>
    <row r="474">
      <c r="J474" s="38"/>
      <c r="P474" s="36"/>
    </row>
    <row r="475">
      <c r="J475" s="38"/>
      <c r="P475" s="36"/>
    </row>
    <row r="476">
      <c r="J476" s="38"/>
      <c r="P476" s="36"/>
    </row>
    <row r="477">
      <c r="J477" s="38"/>
      <c r="P477" s="36"/>
    </row>
    <row r="478">
      <c r="J478" s="38"/>
      <c r="P478" s="36"/>
    </row>
    <row r="479">
      <c r="J479" s="38"/>
      <c r="P479" s="36"/>
    </row>
    <row r="480">
      <c r="J480" s="38"/>
      <c r="P480" s="36"/>
    </row>
    <row r="481">
      <c r="J481" s="38"/>
      <c r="P481" s="36"/>
    </row>
    <row r="482">
      <c r="J482" s="38"/>
      <c r="P482" s="36"/>
    </row>
    <row r="483">
      <c r="J483" s="38"/>
      <c r="P483" s="36"/>
    </row>
    <row r="484">
      <c r="J484" s="38"/>
      <c r="P484" s="36"/>
    </row>
    <row r="485">
      <c r="J485" s="38"/>
      <c r="P485" s="36"/>
    </row>
    <row r="486">
      <c r="J486" s="38"/>
      <c r="P486" s="36"/>
    </row>
    <row r="487">
      <c r="J487" s="38"/>
      <c r="P487" s="36"/>
    </row>
    <row r="488">
      <c r="J488" s="38"/>
      <c r="P488" s="36"/>
    </row>
    <row r="489">
      <c r="J489" s="38"/>
      <c r="P489" s="36"/>
    </row>
    <row r="490">
      <c r="J490" s="38"/>
      <c r="P490" s="36"/>
    </row>
    <row r="491">
      <c r="J491" s="38"/>
      <c r="P491" s="36"/>
    </row>
    <row r="492">
      <c r="J492" s="38"/>
      <c r="P492" s="36"/>
    </row>
    <row r="493">
      <c r="J493" s="38"/>
      <c r="P493" s="36"/>
    </row>
    <row r="494">
      <c r="J494" s="38"/>
      <c r="P494" s="36"/>
    </row>
    <row r="495">
      <c r="J495" s="38"/>
      <c r="P495" s="36"/>
    </row>
    <row r="496">
      <c r="J496" s="38"/>
      <c r="P496" s="36"/>
    </row>
    <row r="497">
      <c r="J497" s="38"/>
      <c r="P497" s="36"/>
    </row>
    <row r="498">
      <c r="J498" s="38"/>
      <c r="P498" s="36"/>
    </row>
    <row r="499">
      <c r="J499" s="38"/>
      <c r="P499" s="36"/>
    </row>
    <row r="500">
      <c r="J500" s="38"/>
      <c r="P500" s="36"/>
    </row>
    <row r="501">
      <c r="J501" s="38"/>
      <c r="P501" s="36"/>
    </row>
    <row r="502">
      <c r="J502" s="38"/>
      <c r="P502" s="36"/>
    </row>
    <row r="503">
      <c r="J503" s="38"/>
      <c r="P503" s="36"/>
    </row>
    <row r="504">
      <c r="J504" s="38"/>
      <c r="P504" s="36"/>
    </row>
    <row r="505">
      <c r="J505" s="38"/>
      <c r="P505" s="36"/>
    </row>
    <row r="506">
      <c r="J506" s="38"/>
      <c r="P506" s="36"/>
    </row>
    <row r="507">
      <c r="J507" s="38"/>
      <c r="P507" s="36"/>
    </row>
    <row r="508">
      <c r="J508" s="38"/>
      <c r="P508" s="36"/>
    </row>
    <row r="509">
      <c r="J509" s="38"/>
      <c r="P509" s="36"/>
    </row>
    <row r="510">
      <c r="J510" s="38"/>
      <c r="P510" s="36"/>
    </row>
    <row r="511">
      <c r="J511" s="38"/>
      <c r="P511" s="36"/>
    </row>
    <row r="512">
      <c r="J512" s="38"/>
      <c r="P512" s="36"/>
    </row>
    <row r="513">
      <c r="J513" s="38"/>
      <c r="P513" s="36"/>
    </row>
    <row r="514">
      <c r="J514" s="38"/>
      <c r="P514" s="36"/>
    </row>
    <row r="515">
      <c r="J515" s="38"/>
      <c r="P515" s="36"/>
    </row>
    <row r="516">
      <c r="J516" s="38"/>
      <c r="P516" s="36"/>
    </row>
    <row r="517">
      <c r="J517" s="38"/>
      <c r="P517" s="36"/>
    </row>
    <row r="518">
      <c r="J518" s="38"/>
      <c r="P518" s="36"/>
    </row>
    <row r="519">
      <c r="J519" s="38"/>
      <c r="P519" s="36"/>
    </row>
    <row r="520">
      <c r="J520" s="38"/>
      <c r="P520" s="36"/>
    </row>
    <row r="521">
      <c r="J521" s="38"/>
      <c r="P521" s="36"/>
    </row>
    <row r="522">
      <c r="J522" s="38"/>
      <c r="P522" s="36"/>
    </row>
    <row r="523">
      <c r="J523" s="38"/>
      <c r="P523" s="36"/>
    </row>
    <row r="524">
      <c r="J524" s="38"/>
      <c r="P524" s="36"/>
    </row>
    <row r="525">
      <c r="J525" s="38"/>
      <c r="P525" s="36"/>
    </row>
    <row r="526">
      <c r="J526" s="38"/>
      <c r="P526" s="36"/>
    </row>
    <row r="527">
      <c r="J527" s="38"/>
      <c r="P527" s="36"/>
    </row>
    <row r="528">
      <c r="J528" s="38"/>
      <c r="P528" s="36"/>
    </row>
    <row r="529">
      <c r="J529" s="38"/>
      <c r="P529" s="36"/>
    </row>
    <row r="530">
      <c r="J530" s="38"/>
      <c r="P530" s="36"/>
    </row>
    <row r="531">
      <c r="J531" s="38"/>
      <c r="P531" s="36"/>
    </row>
    <row r="532">
      <c r="J532" s="38"/>
      <c r="P532" s="36"/>
    </row>
    <row r="533">
      <c r="J533" s="38"/>
      <c r="P533" s="36"/>
    </row>
    <row r="534">
      <c r="J534" s="38"/>
      <c r="P534" s="36"/>
    </row>
    <row r="535">
      <c r="J535" s="38"/>
      <c r="P535" s="36"/>
    </row>
    <row r="536">
      <c r="J536" s="38"/>
      <c r="P536" s="36"/>
    </row>
    <row r="537">
      <c r="J537" s="38"/>
      <c r="P537" s="36"/>
    </row>
    <row r="538">
      <c r="J538" s="38"/>
      <c r="P538" s="36"/>
    </row>
    <row r="539">
      <c r="J539" s="38"/>
      <c r="P539" s="36"/>
    </row>
    <row r="540">
      <c r="J540" s="38"/>
      <c r="P540" s="36"/>
    </row>
    <row r="541">
      <c r="J541" s="38"/>
      <c r="P541" s="36"/>
    </row>
    <row r="542">
      <c r="J542" s="38"/>
      <c r="P542" s="36"/>
    </row>
    <row r="543">
      <c r="J543" s="38"/>
      <c r="P543" s="36"/>
    </row>
    <row r="544">
      <c r="J544" s="38"/>
      <c r="P544" s="36"/>
    </row>
    <row r="545">
      <c r="J545" s="38"/>
      <c r="P545" s="36"/>
    </row>
    <row r="546">
      <c r="J546" s="38"/>
      <c r="P546" s="36"/>
    </row>
    <row r="547">
      <c r="J547" s="38"/>
      <c r="P547" s="36"/>
    </row>
    <row r="548">
      <c r="J548" s="38"/>
      <c r="P548" s="36"/>
    </row>
    <row r="549">
      <c r="J549" s="38"/>
      <c r="P549" s="36"/>
    </row>
    <row r="550">
      <c r="J550" s="38"/>
      <c r="P550" s="36"/>
    </row>
    <row r="551">
      <c r="J551" s="38"/>
      <c r="P551" s="36"/>
    </row>
    <row r="552">
      <c r="J552" s="38"/>
      <c r="P552" s="36"/>
    </row>
    <row r="553">
      <c r="J553" s="38"/>
      <c r="P553" s="36"/>
    </row>
    <row r="554">
      <c r="J554" s="38"/>
      <c r="P554" s="36"/>
    </row>
    <row r="555">
      <c r="J555" s="38"/>
      <c r="P555" s="36"/>
    </row>
    <row r="556">
      <c r="J556" s="38"/>
      <c r="P556" s="36"/>
    </row>
    <row r="557">
      <c r="J557" s="38"/>
      <c r="P557" s="36"/>
    </row>
    <row r="558">
      <c r="J558" s="38"/>
      <c r="P558" s="36"/>
    </row>
    <row r="559">
      <c r="J559" s="38"/>
      <c r="P559" s="36"/>
    </row>
    <row r="560">
      <c r="J560" s="38"/>
      <c r="P560" s="36"/>
    </row>
    <row r="561">
      <c r="J561" s="38"/>
      <c r="P561" s="36"/>
    </row>
    <row r="562">
      <c r="J562" s="38"/>
      <c r="P562" s="36"/>
    </row>
    <row r="563">
      <c r="J563" s="38"/>
      <c r="P563" s="36"/>
    </row>
    <row r="564">
      <c r="J564" s="38"/>
      <c r="P564" s="36"/>
    </row>
    <row r="565">
      <c r="J565" s="38"/>
      <c r="P565" s="36"/>
    </row>
    <row r="566">
      <c r="J566" s="38"/>
      <c r="P566" s="36"/>
    </row>
    <row r="567">
      <c r="J567" s="38"/>
      <c r="P567" s="36"/>
    </row>
    <row r="568">
      <c r="J568" s="38"/>
      <c r="P568" s="36"/>
    </row>
    <row r="569">
      <c r="J569" s="38"/>
      <c r="P569" s="36"/>
    </row>
    <row r="570">
      <c r="J570" s="38"/>
      <c r="P570" s="36"/>
    </row>
    <row r="571">
      <c r="J571" s="38"/>
      <c r="P571" s="36"/>
    </row>
    <row r="572">
      <c r="J572" s="38"/>
      <c r="P572" s="36"/>
    </row>
    <row r="573">
      <c r="J573" s="38"/>
      <c r="P573" s="36"/>
    </row>
    <row r="574">
      <c r="J574" s="38"/>
      <c r="P574" s="36"/>
    </row>
    <row r="575">
      <c r="J575" s="38"/>
      <c r="P575" s="36"/>
    </row>
    <row r="576">
      <c r="J576" s="38"/>
      <c r="P576" s="36"/>
    </row>
    <row r="577">
      <c r="J577" s="38"/>
      <c r="P577" s="36"/>
    </row>
    <row r="578">
      <c r="J578" s="38"/>
      <c r="P578" s="36"/>
    </row>
    <row r="579">
      <c r="J579" s="38"/>
      <c r="P579" s="36"/>
    </row>
    <row r="580">
      <c r="J580" s="38"/>
      <c r="P580" s="36"/>
    </row>
    <row r="581">
      <c r="J581" s="38"/>
      <c r="P581" s="36"/>
    </row>
    <row r="582">
      <c r="J582" s="38"/>
      <c r="P582" s="36"/>
    </row>
    <row r="583">
      <c r="J583" s="38"/>
      <c r="P583" s="36"/>
    </row>
    <row r="584">
      <c r="J584" s="38"/>
      <c r="P584" s="36"/>
    </row>
    <row r="585">
      <c r="J585" s="38"/>
      <c r="P585" s="36"/>
    </row>
    <row r="586">
      <c r="J586" s="38"/>
      <c r="P586" s="36"/>
    </row>
    <row r="587">
      <c r="J587" s="38"/>
      <c r="P587" s="36"/>
    </row>
    <row r="588">
      <c r="J588" s="38"/>
      <c r="P588" s="36"/>
    </row>
    <row r="589">
      <c r="J589" s="38"/>
      <c r="P589" s="36"/>
    </row>
    <row r="590">
      <c r="J590" s="38"/>
      <c r="P590" s="36"/>
    </row>
    <row r="591">
      <c r="J591" s="38"/>
      <c r="P591" s="36"/>
    </row>
    <row r="592">
      <c r="J592" s="38"/>
      <c r="P592" s="36"/>
    </row>
    <row r="593">
      <c r="J593" s="38"/>
      <c r="P593" s="36"/>
    </row>
    <row r="594">
      <c r="J594" s="38"/>
      <c r="P594" s="36"/>
    </row>
    <row r="595">
      <c r="J595" s="38"/>
      <c r="P595" s="36"/>
    </row>
    <row r="596">
      <c r="J596" s="38"/>
      <c r="P596" s="36"/>
    </row>
    <row r="597">
      <c r="J597" s="38"/>
      <c r="P597" s="36"/>
    </row>
    <row r="598">
      <c r="J598" s="38"/>
      <c r="P598" s="36"/>
    </row>
    <row r="599">
      <c r="J599" s="38"/>
      <c r="P599" s="36"/>
    </row>
    <row r="600">
      <c r="J600" s="38"/>
      <c r="P600" s="36"/>
    </row>
    <row r="601">
      <c r="J601" s="38"/>
      <c r="P601" s="36"/>
    </row>
    <row r="602">
      <c r="J602" s="38"/>
      <c r="P602" s="36"/>
    </row>
    <row r="603">
      <c r="J603" s="38"/>
      <c r="P603" s="36"/>
    </row>
    <row r="604">
      <c r="J604" s="38"/>
      <c r="P604" s="36"/>
    </row>
    <row r="605">
      <c r="J605" s="38"/>
      <c r="P605" s="36"/>
    </row>
    <row r="606">
      <c r="J606" s="38"/>
      <c r="P606" s="36"/>
    </row>
    <row r="607">
      <c r="J607" s="38"/>
      <c r="P607" s="36"/>
    </row>
    <row r="608">
      <c r="J608" s="38"/>
      <c r="P608" s="36"/>
    </row>
    <row r="609">
      <c r="J609" s="38"/>
      <c r="P609" s="36"/>
    </row>
    <row r="610">
      <c r="J610" s="38"/>
      <c r="P610" s="36"/>
    </row>
    <row r="611">
      <c r="J611" s="38"/>
      <c r="P611" s="36"/>
    </row>
    <row r="612">
      <c r="J612" s="38"/>
      <c r="P612" s="36"/>
    </row>
    <row r="613">
      <c r="J613" s="38"/>
      <c r="P613" s="36"/>
    </row>
    <row r="614">
      <c r="J614" s="38"/>
      <c r="P614" s="36"/>
    </row>
    <row r="615">
      <c r="J615" s="38"/>
      <c r="P615" s="36"/>
    </row>
    <row r="616">
      <c r="J616" s="38"/>
      <c r="P616" s="36"/>
    </row>
    <row r="617">
      <c r="J617" s="38"/>
      <c r="P617" s="36"/>
    </row>
    <row r="618">
      <c r="J618" s="38"/>
      <c r="P618" s="36"/>
    </row>
    <row r="619">
      <c r="J619" s="38"/>
      <c r="P619" s="36"/>
    </row>
    <row r="620">
      <c r="J620" s="38"/>
      <c r="P620" s="36"/>
    </row>
    <row r="621">
      <c r="J621" s="38"/>
      <c r="P621" s="36"/>
    </row>
    <row r="622">
      <c r="J622" s="38"/>
      <c r="P622" s="36"/>
    </row>
    <row r="623">
      <c r="J623" s="38"/>
      <c r="P623" s="36"/>
    </row>
    <row r="624">
      <c r="J624" s="38"/>
      <c r="P624" s="36"/>
    </row>
    <row r="625">
      <c r="J625" s="38"/>
      <c r="P625" s="36"/>
    </row>
    <row r="626">
      <c r="J626" s="38"/>
      <c r="P626" s="36"/>
    </row>
    <row r="627">
      <c r="J627" s="38"/>
      <c r="P627" s="36"/>
    </row>
    <row r="628">
      <c r="J628" s="38"/>
      <c r="P628" s="36"/>
    </row>
    <row r="629">
      <c r="J629" s="38"/>
      <c r="P629" s="36"/>
    </row>
    <row r="630">
      <c r="J630" s="38"/>
      <c r="P630" s="36"/>
    </row>
    <row r="631">
      <c r="J631" s="38"/>
      <c r="P631" s="36"/>
    </row>
    <row r="632">
      <c r="J632" s="38"/>
      <c r="P632" s="36"/>
    </row>
    <row r="633">
      <c r="J633" s="38"/>
      <c r="P633" s="36"/>
    </row>
    <row r="634">
      <c r="J634" s="38"/>
      <c r="P634" s="36"/>
    </row>
    <row r="635">
      <c r="J635" s="38"/>
      <c r="P635" s="36"/>
    </row>
    <row r="636">
      <c r="J636" s="38"/>
      <c r="P636" s="36"/>
    </row>
    <row r="637">
      <c r="J637" s="38"/>
      <c r="P637" s="36"/>
    </row>
    <row r="638">
      <c r="J638" s="38"/>
      <c r="P638" s="36"/>
    </row>
    <row r="639">
      <c r="J639" s="38"/>
      <c r="P639" s="36"/>
    </row>
    <row r="640">
      <c r="J640" s="38"/>
      <c r="P640" s="36"/>
    </row>
    <row r="641">
      <c r="J641" s="38"/>
      <c r="P641" s="36"/>
    </row>
    <row r="642">
      <c r="J642" s="38"/>
      <c r="P642" s="36"/>
    </row>
    <row r="643">
      <c r="J643" s="38"/>
      <c r="P643" s="36"/>
    </row>
    <row r="644">
      <c r="J644" s="38"/>
      <c r="P644" s="36"/>
    </row>
    <row r="645">
      <c r="J645" s="38"/>
      <c r="P645" s="36"/>
    </row>
    <row r="646">
      <c r="J646" s="38"/>
      <c r="P646" s="36"/>
    </row>
    <row r="647">
      <c r="J647" s="38"/>
      <c r="P647" s="36"/>
    </row>
    <row r="648">
      <c r="J648" s="38"/>
      <c r="P648" s="36"/>
    </row>
    <row r="649">
      <c r="J649" s="38"/>
      <c r="P649" s="36"/>
    </row>
    <row r="650">
      <c r="J650" s="38"/>
      <c r="P650" s="36"/>
    </row>
    <row r="651">
      <c r="J651" s="38"/>
      <c r="P651" s="36"/>
    </row>
    <row r="652">
      <c r="J652" s="38"/>
      <c r="P652" s="36"/>
    </row>
    <row r="653">
      <c r="J653" s="38"/>
      <c r="P653" s="36"/>
    </row>
    <row r="654">
      <c r="J654" s="38"/>
      <c r="P654" s="36"/>
    </row>
    <row r="655">
      <c r="J655" s="38"/>
      <c r="P655" s="36"/>
    </row>
    <row r="656">
      <c r="J656" s="38"/>
      <c r="P656" s="36"/>
    </row>
    <row r="657">
      <c r="J657" s="38"/>
      <c r="P657" s="36"/>
    </row>
    <row r="658">
      <c r="J658" s="38"/>
      <c r="P658" s="36"/>
    </row>
    <row r="659">
      <c r="J659" s="38"/>
      <c r="P659" s="36"/>
    </row>
    <row r="660">
      <c r="J660" s="38"/>
      <c r="P660" s="36"/>
    </row>
    <row r="661">
      <c r="J661" s="38"/>
      <c r="P661" s="36"/>
    </row>
    <row r="662">
      <c r="J662" s="38"/>
      <c r="P662" s="36"/>
    </row>
    <row r="663">
      <c r="J663" s="38"/>
      <c r="P663" s="36"/>
    </row>
    <row r="664">
      <c r="J664" s="38"/>
      <c r="P664" s="36"/>
    </row>
    <row r="665">
      <c r="J665" s="38"/>
      <c r="P665" s="36"/>
    </row>
    <row r="666">
      <c r="J666" s="38"/>
      <c r="P666" s="36"/>
    </row>
    <row r="667">
      <c r="J667" s="38"/>
      <c r="P667" s="36"/>
    </row>
    <row r="668">
      <c r="J668" s="38"/>
      <c r="P668" s="36"/>
    </row>
    <row r="669">
      <c r="J669" s="38"/>
      <c r="P669" s="36"/>
    </row>
    <row r="670">
      <c r="J670" s="38"/>
      <c r="P670" s="36"/>
    </row>
    <row r="671">
      <c r="J671" s="38"/>
      <c r="P671" s="36"/>
    </row>
    <row r="672">
      <c r="J672" s="38"/>
      <c r="P672" s="36"/>
    </row>
    <row r="673">
      <c r="J673" s="38"/>
      <c r="P673" s="36"/>
    </row>
    <row r="674">
      <c r="J674" s="38"/>
      <c r="P674" s="36"/>
    </row>
    <row r="675">
      <c r="J675" s="38"/>
      <c r="P675" s="36"/>
    </row>
    <row r="676">
      <c r="J676" s="38"/>
      <c r="P676" s="36"/>
    </row>
    <row r="677">
      <c r="J677" s="38"/>
      <c r="P677" s="36"/>
    </row>
    <row r="678">
      <c r="J678" s="38"/>
      <c r="P678" s="36"/>
    </row>
    <row r="679">
      <c r="J679" s="38"/>
      <c r="P679" s="36"/>
    </row>
    <row r="680">
      <c r="J680" s="38"/>
      <c r="P680" s="36"/>
    </row>
    <row r="681">
      <c r="J681" s="38"/>
      <c r="P681" s="36"/>
    </row>
    <row r="682">
      <c r="J682" s="38"/>
      <c r="P682" s="36"/>
    </row>
    <row r="683">
      <c r="J683" s="38"/>
      <c r="P683" s="36"/>
    </row>
    <row r="684">
      <c r="J684" s="38"/>
      <c r="P684" s="36"/>
    </row>
    <row r="685">
      <c r="J685" s="38"/>
      <c r="P685" s="36"/>
    </row>
    <row r="686">
      <c r="J686" s="38"/>
      <c r="P686" s="36"/>
    </row>
    <row r="687">
      <c r="J687" s="38"/>
      <c r="P687" s="36"/>
    </row>
    <row r="688">
      <c r="J688" s="38"/>
      <c r="P688" s="36"/>
    </row>
    <row r="689">
      <c r="J689" s="38"/>
      <c r="P689" s="36"/>
    </row>
    <row r="690">
      <c r="J690" s="38"/>
      <c r="P690" s="36"/>
    </row>
    <row r="691">
      <c r="J691" s="38"/>
      <c r="P691" s="36"/>
    </row>
    <row r="692">
      <c r="J692" s="38"/>
      <c r="P692" s="36"/>
    </row>
    <row r="693">
      <c r="J693" s="38"/>
      <c r="P693" s="36"/>
    </row>
    <row r="694">
      <c r="J694" s="38"/>
      <c r="P694" s="36"/>
    </row>
    <row r="695">
      <c r="J695" s="38"/>
      <c r="P695" s="36"/>
    </row>
    <row r="696">
      <c r="J696" s="38"/>
      <c r="P696" s="36"/>
    </row>
    <row r="697">
      <c r="J697" s="38"/>
      <c r="P697" s="36"/>
    </row>
    <row r="698">
      <c r="J698" s="38"/>
      <c r="P698" s="36"/>
    </row>
    <row r="699">
      <c r="J699" s="38"/>
      <c r="P699" s="36"/>
    </row>
    <row r="700">
      <c r="J700" s="38"/>
      <c r="P700" s="36"/>
    </row>
    <row r="701">
      <c r="J701" s="38"/>
      <c r="P701" s="36"/>
    </row>
    <row r="702">
      <c r="J702" s="38"/>
      <c r="P702" s="36"/>
    </row>
    <row r="703">
      <c r="J703" s="38"/>
      <c r="P703" s="36"/>
    </row>
    <row r="704">
      <c r="J704" s="38"/>
      <c r="P704" s="36"/>
    </row>
    <row r="705">
      <c r="J705" s="38"/>
      <c r="P705" s="36"/>
    </row>
    <row r="706">
      <c r="J706" s="38"/>
      <c r="P706" s="36"/>
    </row>
    <row r="707">
      <c r="J707" s="38"/>
      <c r="P707" s="36"/>
    </row>
    <row r="708">
      <c r="J708" s="38"/>
      <c r="P708" s="36"/>
    </row>
    <row r="709">
      <c r="J709" s="38"/>
      <c r="P709" s="36"/>
    </row>
    <row r="710">
      <c r="J710" s="38"/>
      <c r="P710" s="36"/>
    </row>
    <row r="711">
      <c r="J711" s="38"/>
      <c r="P711" s="36"/>
    </row>
    <row r="712">
      <c r="J712" s="38"/>
      <c r="P712" s="36"/>
    </row>
    <row r="713">
      <c r="J713" s="38"/>
      <c r="P713" s="36"/>
    </row>
    <row r="714">
      <c r="J714" s="38"/>
      <c r="P714" s="36"/>
    </row>
    <row r="715">
      <c r="J715" s="38"/>
      <c r="P715" s="36"/>
    </row>
    <row r="716">
      <c r="J716" s="38"/>
      <c r="P716" s="36"/>
    </row>
    <row r="717">
      <c r="J717" s="38"/>
      <c r="P717" s="36"/>
    </row>
    <row r="718">
      <c r="J718" s="38"/>
      <c r="P718" s="36"/>
    </row>
    <row r="719">
      <c r="J719" s="38"/>
      <c r="P719" s="36"/>
    </row>
    <row r="720">
      <c r="J720" s="38"/>
      <c r="P720" s="36"/>
    </row>
    <row r="721">
      <c r="J721" s="38"/>
      <c r="P721" s="36"/>
    </row>
    <row r="722">
      <c r="J722" s="38"/>
      <c r="P722" s="36"/>
    </row>
    <row r="723">
      <c r="J723" s="38"/>
      <c r="P723" s="36"/>
    </row>
    <row r="724">
      <c r="J724" s="38"/>
      <c r="P724" s="36"/>
    </row>
    <row r="725">
      <c r="J725" s="38"/>
      <c r="P725" s="36"/>
    </row>
    <row r="726">
      <c r="J726" s="38"/>
      <c r="P726" s="36"/>
    </row>
    <row r="727">
      <c r="J727" s="38"/>
      <c r="P727" s="36"/>
    </row>
    <row r="728">
      <c r="J728" s="38"/>
      <c r="P728" s="36"/>
    </row>
    <row r="729">
      <c r="J729" s="38"/>
      <c r="P729" s="36"/>
    </row>
    <row r="730">
      <c r="J730" s="38"/>
      <c r="P730" s="36"/>
    </row>
    <row r="731">
      <c r="J731" s="38"/>
      <c r="P731" s="36"/>
    </row>
    <row r="732">
      <c r="J732" s="38"/>
      <c r="P732" s="36"/>
    </row>
    <row r="733">
      <c r="J733" s="38"/>
      <c r="P733" s="36"/>
    </row>
    <row r="734">
      <c r="J734" s="38"/>
      <c r="P734" s="36"/>
    </row>
    <row r="735">
      <c r="J735" s="38"/>
      <c r="P735" s="36"/>
    </row>
    <row r="736">
      <c r="J736" s="38"/>
      <c r="P736" s="36"/>
    </row>
    <row r="737">
      <c r="J737" s="38"/>
      <c r="P737" s="36"/>
    </row>
    <row r="738">
      <c r="J738" s="38"/>
      <c r="P738" s="36"/>
    </row>
    <row r="739">
      <c r="J739" s="38"/>
      <c r="P739" s="36"/>
    </row>
    <row r="740">
      <c r="J740" s="38"/>
      <c r="P740" s="36"/>
    </row>
    <row r="741">
      <c r="J741" s="38"/>
      <c r="P741" s="36"/>
    </row>
    <row r="742">
      <c r="J742" s="38"/>
      <c r="P742" s="36"/>
    </row>
    <row r="743">
      <c r="J743" s="38"/>
      <c r="P743" s="36"/>
    </row>
    <row r="744">
      <c r="J744" s="38"/>
      <c r="P744" s="36"/>
    </row>
    <row r="745">
      <c r="J745" s="38"/>
      <c r="P745" s="36"/>
    </row>
    <row r="746">
      <c r="J746" s="38"/>
      <c r="P746" s="36"/>
    </row>
    <row r="747">
      <c r="J747" s="38"/>
      <c r="P747" s="36"/>
    </row>
    <row r="748">
      <c r="J748" s="38"/>
      <c r="P748" s="36"/>
    </row>
    <row r="749">
      <c r="J749" s="38"/>
      <c r="P749" s="36"/>
    </row>
    <row r="750">
      <c r="J750" s="38"/>
      <c r="P750" s="36"/>
    </row>
    <row r="751">
      <c r="J751" s="38"/>
      <c r="P751" s="36"/>
    </row>
    <row r="752">
      <c r="J752" s="38"/>
      <c r="P752" s="36"/>
    </row>
    <row r="753">
      <c r="J753" s="38"/>
      <c r="P753" s="36"/>
    </row>
    <row r="754">
      <c r="J754" s="38"/>
      <c r="P754" s="36"/>
    </row>
    <row r="755">
      <c r="J755" s="38"/>
      <c r="P755" s="36"/>
    </row>
    <row r="756">
      <c r="J756" s="38"/>
      <c r="P756" s="36"/>
    </row>
    <row r="757">
      <c r="J757" s="38"/>
      <c r="P757" s="36"/>
    </row>
    <row r="758">
      <c r="J758" s="38"/>
      <c r="P758" s="36"/>
    </row>
    <row r="759">
      <c r="J759" s="38"/>
      <c r="P759" s="36"/>
    </row>
    <row r="760">
      <c r="J760" s="38"/>
      <c r="P760" s="36"/>
    </row>
    <row r="761">
      <c r="J761" s="38"/>
      <c r="P761" s="36"/>
    </row>
    <row r="762">
      <c r="J762" s="38"/>
      <c r="P762" s="36"/>
    </row>
    <row r="763">
      <c r="J763" s="38"/>
      <c r="P763" s="36"/>
    </row>
    <row r="764">
      <c r="J764" s="38"/>
      <c r="P764" s="36"/>
    </row>
    <row r="765">
      <c r="J765" s="38"/>
      <c r="P765" s="36"/>
    </row>
    <row r="766">
      <c r="J766" s="38"/>
      <c r="P766" s="36"/>
    </row>
    <row r="767">
      <c r="J767" s="38"/>
      <c r="P767" s="36"/>
    </row>
    <row r="768">
      <c r="J768" s="38"/>
      <c r="P768" s="36"/>
    </row>
    <row r="769">
      <c r="J769" s="38"/>
      <c r="P769" s="36"/>
    </row>
    <row r="770">
      <c r="J770" s="38"/>
      <c r="P770" s="36"/>
    </row>
    <row r="771">
      <c r="J771" s="38"/>
      <c r="P771" s="36"/>
    </row>
    <row r="772">
      <c r="J772" s="38"/>
      <c r="P772" s="36"/>
    </row>
    <row r="773">
      <c r="J773" s="38"/>
      <c r="P773" s="36"/>
    </row>
    <row r="774">
      <c r="J774" s="38"/>
      <c r="P774" s="36"/>
    </row>
    <row r="775">
      <c r="J775" s="38"/>
      <c r="P775" s="36"/>
    </row>
    <row r="776">
      <c r="J776" s="38"/>
      <c r="P776" s="36"/>
    </row>
    <row r="777">
      <c r="J777" s="38"/>
      <c r="P777" s="36"/>
    </row>
    <row r="778">
      <c r="J778" s="38"/>
      <c r="P778" s="36"/>
    </row>
    <row r="779">
      <c r="J779" s="38"/>
      <c r="P779" s="36"/>
    </row>
    <row r="780">
      <c r="J780" s="38"/>
      <c r="P780" s="36"/>
    </row>
    <row r="781">
      <c r="J781" s="38"/>
      <c r="P781" s="36"/>
    </row>
    <row r="782">
      <c r="J782" s="38"/>
      <c r="P782" s="36"/>
    </row>
    <row r="783">
      <c r="J783" s="38"/>
      <c r="P783" s="36"/>
    </row>
    <row r="784">
      <c r="J784" s="38"/>
      <c r="P784" s="36"/>
    </row>
    <row r="785">
      <c r="J785" s="38"/>
      <c r="P785" s="36"/>
    </row>
    <row r="786">
      <c r="J786" s="38"/>
      <c r="P786" s="36"/>
    </row>
    <row r="787">
      <c r="J787" s="38"/>
      <c r="P787" s="36"/>
    </row>
    <row r="788">
      <c r="J788" s="38"/>
      <c r="P788" s="36"/>
    </row>
    <row r="789">
      <c r="J789" s="38"/>
      <c r="P789" s="36"/>
    </row>
    <row r="790">
      <c r="J790" s="38"/>
      <c r="P790" s="36"/>
    </row>
    <row r="791">
      <c r="J791" s="38"/>
      <c r="P791" s="36"/>
    </row>
    <row r="792">
      <c r="J792" s="38"/>
      <c r="P792" s="36"/>
    </row>
    <row r="793">
      <c r="J793" s="38"/>
      <c r="P793" s="36"/>
    </row>
    <row r="794">
      <c r="J794" s="38"/>
      <c r="P794" s="36"/>
    </row>
    <row r="795">
      <c r="J795" s="38"/>
      <c r="P795" s="36"/>
    </row>
    <row r="796">
      <c r="J796" s="38"/>
      <c r="P796" s="36"/>
    </row>
    <row r="797">
      <c r="J797" s="38"/>
      <c r="P797" s="36"/>
    </row>
    <row r="798">
      <c r="J798" s="38"/>
      <c r="P798" s="36"/>
    </row>
    <row r="799">
      <c r="J799" s="38"/>
      <c r="P799" s="36"/>
    </row>
    <row r="800">
      <c r="J800" s="38"/>
      <c r="P800" s="36"/>
    </row>
    <row r="801">
      <c r="J801" s="38"/>
      <c r="P801" s="36"/>
    </row>
    <row r="802">
      <c r="J802" s="38"/>
      <c r="P802" s="36"/>
    </row>
    <row r="803">
      <c r="J803" s="38"/>
      <c r="P803" s="36"/>
    </row>
    <row r="804">
      <c r="J804" s="38"/>
      <c r="P804" s="36"/>
    </row>
    <row r="805">
      <c r="J805" s="38"/>
      <c r="P805" s="36"/>
    </row>
    <row r="806">
      <c r="J806" s="38"/>
      <c r="P806" s="36"/>
    </row>
    <row r="807">
      <c r="J807" s="38"/>
      <c r="P807" s="36"/>
    </row>
    <row r="808">
      <c r="J808" s="38"/>
      <c r="P808" s="36"/>
    </row>
    <row r="809">
      <c r="J809" s="38"/>
      <c r="P809" s="36"/>
    </row>
    <row r="810">
      <c r="J810" s="38"/>
      <c r="P810" s="36"/>
    </row>
    <row r="811">
      <c r="J811" s="38"/>
      <c r="P811" s="36"/>
    </row>
    <row r="812">
      <c r="J812" s="38"/>
      <c r="P812" s="36"/>
    </row>
    <row r="813">
      <c r="J813" s="38"/>
      <c r="P813" s="36"/>
    </row>
    <row r="814">
      <c r="J814" s="38"/>
      <c r="P814" s="36"/>
    </row>
    <row r="815">
      <c r="J815" s="38"/>
      <c r="P815" s="36"/>
    </row>
    <row r="816">
      <c r="J816" s="38"/>
      <c r="P816" s="36"/>
    </row>
    <row r="817">
      <c r="J817" s="38"/>
      <c r="P817" s="36"/>
    </row>
    <row r="818">
      <c r="J818" s="38"/>
      <c r="P818" s="36"/>
    </row>
    <row r="819">
      <c r="J819" s="38"/>
      <c r="P819" s="36"/>
    </row>
    <row r="820">
      <c r="J820" s="38"/>
      <c r="P820" s="36"/>
    </row>
    <row r="821">
      <c r="J821" s="38"/>
      <c r="P821" s="36"/>
    </row>
    <row r="822">
      <c r="J822" s="38"/>
      <c r="P822" s="36"/>
    </row>
    <row r="823">
      <c r="J823" s="38"/>
      <c r="P823" s="36"/>
    </row>
    <row r="824">
      <c r="J824" s="38"/>
      <c r="P824" s="36"/>
    </row>
    <row r="825">
      <c r="J825" s="38"/>
      <c r="P825" s="36"/>
    </row>
    <row r="826">
      <c r="J826" s="38"/>
      <c r="P826" s="36"/>
    </row>
    <row r="827">
      <c r="J827" s="38"/>
      <c r="P827" s="36"/>
    </row>
    <row r="828">
      <c r="J828" s="38"/>
      <c r="P828" s="36"/>
    </row>
    <row r="829">
      <c r="J829" s="38"/>
      <c r="P829" s="36"/>
    </row>
    <row r="830">
      <c r="J830" s="38"/>
      <c r="P830" s="36"/>
    </row>
    <row r="831">
      <c r="J831" s="38"/>
      <c r="P831" s="36"/>
    </row>
    <row r="832">
      <c r="J832" s="38"/>
      <c r="P832" s="36"/>
    </row>
    <row r="833">
      <c r="J833" s="38"/>
      <c r="P833" s="36"/>
    </row>
    <row r="834">
      <c r="J834" s="38"/>
      <c r="P834" s="36"/>
    </row>
    <row r="835">
      <c r="J835" s="38"/>
      <c r="P835" s="36"/>
    </row>
    <row r="836">
      <c r="J836" s="38"/>
      <c r="P836" s="36"/>
    </row>
    <row r="837">
      <c r="J837" s="38"/>
      <c r="P837" s="36"/>
    </row>
    <row r="838">
      <c r="J838" s="38"/>
      <c r="P838" s="36"/>
    </row>
    <row r="839">
      <c r="J839" s="38"/>
      <c r="P839" s="36"/>
    </row>
    <row r="840">
      <c r="J840" s="38"/>
      <c r="P840" s="36"/>
    </row>
    <row r="841">
      <c r="J841" s="38"/>
      <c r="P841" s="36"/>
    </row>
    <row r="842">
      <c r="J842" s="38"/>
      <c r="P842" s="36"/>
    </row>
    <row r="843">
      <c r="J843" s="38"/>
      <c r="P843" s="36"/>
    </row>
    <row r="844">
      <c r="J844" s="38"/>
      <c r="P844" s="36"/>
    </row>
    <row r="845">
      <c r="J845" s="38"/>
      <c r="P845" s="36"/>
    </row>
    <row r="846">
      <c r="J846" s="38"/>
      <c r="P846" s="36"/>
    </row>
    <row r="847">
      <c r="J847" s="38"/>
      <c r="P847" s="36"/>
    </row>
    <row r="848">
      <c r="J848" s="38"/>
      <c r="P848" s="36"/>
    </row>
    <row r="849">
      <c r="J849" s="38"/>
      <c r="P849" s="36"/>
    </row>
    <row r="850">
      <c r="J850" s="38"/>
      <c r="P850" s="36"/>
    </row>
    <row r="851">
      <c r="J851" s="38"/>
      <c r="P851" s="36"/>
    </row>
    <row r="852">
      <c r="J852" s="38"/>
      <c r="P852" s="36"/>
    </row>
    <row r="853">
      <c r="J853" s="38"/>
      <c r="P853" s="36"/>
    </row>
    <row r="854">
      <c r="J854" s="38"/>
      <c r="P854" s="36"/>
    </row>
    <row r="855">
      <c r="J855" s="38"/>
      <c r="P855" s="36"/>
    </row>
    <row r="856">
      <c r="J856" s="38"/>
      <c r="P856" s="36"/>
    </row>
    <row r="857">
      <c r="J857" s="38"/>
      <c r="P857" s="36"/>
    </row>
    <row r="858">
      <c r="J858" s="38"/>
      <c r="P858" s="36"/>
    </row>
    <row r="859">
      <c r="J859" s="38"/>
      <c r="P859" s="36"/>
    </row>
    <row r="860">
      <c r="J860" s="38"/>
      <c r="P860" s="36"/>
    </row>
    <row r="861">
      <c r="J861" s="38"/>
      <c r="P861" s="36"/>
    </row>
    <row r="862">
      <c r="J862" s="38"/>
      <c r="P862" s="36"/>
    </row>
    <row r="863">
      <c r="J863" s="38"/>
      <c r="P863" s="36"/>
    </row>
    <row r="864">
      <c r="J864" s="38"/>
      <c r="P864" s="36"/>
    </row>
    <row r="865">
      <c r="J865" s="38"/>
      <c r="P865" s="36"/>
    </row>
    <row r="866">
      <c r="J866" s="38"/>
      <c r="P866" s="36"/>
    </row>
    <row r="867">
      <c r="J867" s="38"/>
      <c r="P867" s="36"/>
    </row>
    <row r="868">
      <c r="J868" s="38"/>
      <c r="P868" s="36"/>
    </row>
    <row r="869">
      <c r="J869" s="38"/>
      <c r="P869" s="36"/>
    </row>
    <row r="870">
      <c r="J870" s="38"/>
      <c r="P870" s="36"/>
    </row>
    <row r="871">
      <c r="J871" s="38"/>
      <c r="P871" s="36"/>
    </row>
    <row r="872">
      <c r="J872" s="38"/>
      <c r="P872" s="36"/>
    </row>
    <row r="873">
      <c r="J873" s="38"/>
      <c r="P873" s="36"/>
    </row>
    <row r="874">
      <c r="J874" s="38"/>
      <c r="P874" s="36"/>
    </row>
    <row r="875">
      <c r="J875" s="38"/>
      <c r="P875" s="36"/>
    </row>
    <row r="876">
      <c r="J876" s="38"/>
      <c r="P876" s="36"/>
    </row>
    <row r="877">
      <c r="J877" s="38"/>
      <c r="P877" s="36"/>
    </row>
    <row r="878">
      <c r="J878" s="38"/>
      <c r="P878" s="36"/>
    </row>
    <row r="879">
      <c r="J879" s="38"/>
      <c r="P879" s="36"/>
    </row>
    <row r="880">
      <c r="J880" s="38"/>
      <c r="P880" s="36"/>
    </row>
    <row r="881">
      <c r="J881" s="38"/>
      <c r="P881" s="36"/>
    </row>
    <row r="882">
      <c r="J882" s="38"/>
      <c r="P882" s="36"/>
    </row>
    <row r="883">
      <c r="J883" s="38"/>
      <c r="P883" s="36"/>
    </row>
    <row r="884">
      <c r="J884" s="38"/>
      <c r="P884" s="36"/>
    </row>
    <row r="885">
      <c r="J885" s="38"/>
      <c r="P885" s="36"/>
    </row>
    <row r="886">
      <c r="J886" s="38"/>
      <c r="P886" s="36"/>
    </row>
    <row r="887">
      <c r="J887" s="38"/>
      <c r="P887" s="36"/>
    </row>
    <row r="888">
      <c r="J888" s="38"/>
      <c r="P888" s="36"/>
    </row>
    <row r="889">
      <c r="J889" s="38"/>
      <c r="P889" s="36"/>
    </row>
    <row r="890">
      <c r="J890" s="38"/>
      <c r="P890" s="36"/>
    </row>
    <row r="891">
      <c r="J891" s="38"/>
      <c r="P891" s="36"/>
    </row>
    <row r="892">
      <c r="J892" s="38"/>
      <c r="P892" s="36"/>
    </row>
    <row r="893">
      <c r="J893" s="38"/>
      <c r="P893" s="36"/>
    </row>
    <row r="894">
      <c r="J894" s="38"/>
      <c r="P894" s="36"/>
    </row>
    <row r="895">
      <c r="J895" s="38"/>
      <c r="P895" s="36"/>
    </row>
    <row r="896">
      <c r="J896" s="38"/>
      <c r="P896" s="36"/>
    </row>
    <row r="897">
      <c r="J897" s="38"/>
      <c r="P897" s="36"/>
    </row>
    <row r="898">
      <c r="J898" s="38"/>
      <c r="P898" s="36"/>
    </row>
    <row r="899">
      <c r="J899" s="38"/>
      <c r="P899" s="36"/>
    </row>
    <row r="900">
      <c r="J900" s="38"/>
      <c r="P900" s="36"/>
    </row>
    <row r="901">
      <c r="J901" s="38"/>
      <c r="P901" s="36"/>
    </row>
    <row r="902">
      <c r="J902" s="38"/>
      <c r="P902" s="36"/>
    </row>
    <row r="903">
      <c r="J903" s="38"/>
      <c r="P903" s="36"/>
    </row>
    <row r="904">
      <c r="J904" s="38"/>
      <c r="P904" s="36"/>
    </row>
    <row r="905">
      <c r="J905" s="38"/>
      <c r="P905" s="36"/>
    </row>
    <row r="906">
      <c r="J906" s="38"/>
      <c r="P906" s="36"/>
    </row>
    <row r="907">
      <c r="J907" s="38"/>
      <c r="P907" s="36"/>
    </row>
    <row r="908">
      <c r="J908" s="38"/>
      <c r="P908" s="36"/>
    </row>
    <row r="909">
      <c r="J909" s="38"/>
      <c r="P909" s="36"/>
    </row>
    <row r="910">
      <c r="J910" s="38"/>
      <c r="P910" s="36"/>
    </row>
    <row r="911">
      <c r="J911" s="38"/>
      <c r="P911" s="36"/>
    </row>
    <row r="912">
      <c r="J912" s="38"/>
      <c r="P912" s="36"/>
    </row>
    <row r="913">
      <c r="J913" s="38"/>
      <c r="P913" s="36"/>
    </row>
    <row r="914">
      <c r="J914" s="38"/>
      <c r="P914" s="36"/>
    </row>
    <row r="915">
      <c r="J915" s="38"/>
      <c r="P915" s="36"/>
    </row>
    <row r="916">
      <c r="J916" s="38"/>
      <c r="P916" s="36"/>
    </row>
    <row r="917">
      <c r="J917" s="38"/>
      <c r="P917" s="36"/>
    </row>
    <row r="918">
      <c r="J918" s="38"/>
      <c r="P918" s="36"/>
    </row>
    <row r="919">
      <c r="J919" s="38"/>
      <c r="P919" s="36"/>
    </row>
    <row r="920">
      <c r="J920" s="38"/>
      <c r="P920" s="36"/>
    </row>
    <row r="921">
      <c r="J921" s="38"/>
      <c r="P921" s="36"/>
    </row>
    <row r="922">
      <c r="J922" s="38"/>
      <c r="P922" s="36"/>
    </row>
    <row r="923">
      <c r="J923" s="38"/>
      <c r="P923" s="36"/>
    </row>
    <row r="924">
      <c r="J924" s="38"/>
      <c r="P924" s="36"/>
    </row>
    <row r="925">
      <c r="J925" s="38"/>
      <c r="P925" s="36"/>
    </row>
    <row r="926">
      <c r="J926" s="38"/>
      <c r="P926" s="36"/>
    </row>
    <row r="927">
      <c r="J927" s="38"/>
      <c r="P927" s="36"/>
    </row>
    <row r="928">
      <c r="J928" s="38"/>
      <c r="P928" s="36"/>
    </row>
    <row r="929">
      <c r="J929" s="38"/>
      <c r="P929" s="36"/>
    </row>
    <row r="930">
      <c r="J930" s="38"/>
      <c r="P930" s="36"/>
    </row>
    <row r="931">
      <c r="J931" s="38"/>
      <c r="P931" s="36"/>
    </row>
    <row r="932">
      <c r="J932" s="38"/>
      <c r="P932" s="36"/>
    </row>
    <row r="933">
      <c r="J933" s="38"/>
      <c r="P933" s="36"/>
    </row>
    <row r="934">
      <c r="J934" s="38"/>
      <c r="P934" s="36"/>
    </row>
    <row r="935">
      <c r="J935" s="38"/>
      <c r="P935" s="36"/>
    </row>
    <row r="936">
      <c r="J936" s="38"/>
      <c r="P936" s="36"/>
    </row>
    <row r="937">
      <c r="J937" s="38"/>
      <c r="P937" s="36"/>
    </row>
    <row r="938">
      <c r="J938" s="38"/>
      <c r="P938" s="36"/>
    </row>
    <row r="939">
      <c r="J939" s="38"/>
      <c r="P939" s="36"/>
    </row>
    <row r="940">
      <c r="J940" s="38"/>
      <c r="P940" s="36"/>
    </row>
    <row r="941">
      <c r="J941" s="38"/>
      <c r="P941" s="36"/>
    </row>
    <row r="942">
      <c r="J942" s="38"/>
      <c r="P942" s="36"/>
    </row>
    <row r="943">
      <c r="J943" s="38"/>
      <c r="P943" s="36"/>
    </row>
    <row r="944">
      <c r="J944" s="38"/>
      <c r="P944" s="36"/>
    </row>
    <row r="945">
      <c r="J945" s="38"/>
      <c r="P945" s="36"/>
    </row>
    <row r="946">
      <c r="J946" s="38"/>
      <c r="P946" s="36"/>
    </row>
    <row r="947">
      <c r="J947" s="38"/>
      <c r="P947" s="36"/>
    </row>
    <row r="948">
      <c r="J948" s="38"/>
      <c r="P948" s="36"/>
    </row>
    <row r="949">
      <c r="J949" s="38"/>
      <c r="P949" s="36"/>
    </row>
    <row r="950">
      <c r="J950" s="38"/>
      <c r="P950" s="36"/>
    </row>
    <row r="951">
      <c r="J951" s="38"/>
      <c r="P951" s="36"/>
    </row>
    <row r="952">
      <c r="J952" s="38"/>
      <c r="P952" s="36"/>
    </row>
    <row r="953">
      <c r="J953" s="38"/>
      <c r="P953" s="36"/>
    </row>
    <row r="954">
      <c r="J954" s="38"/>
      <c r="P954" s="36"/>
    </row>
    <row r="955">
      <c r="J955" s="38"/>
      <c r="P955" s="36"/>
    </row>
    <row r="956">
      <c r="J956" s="38"/>
      <c r="P956" s="36"/>
    </row>
    <row r="957">
      <c r="J957" s="38"/>
      <c r="P957" s="36"/>
    </row>
    <row r="958">
      <c r="J958" s="38"/>
      <c r="P958" s="36"/>
    </row>
    <row r="959">
      <c r="J959" s="38"/>
      <c r="P959" s="36"/>
    </row>
    <row r="960">
      <c r="J960" s="38"/>
      <c r="P960" s="36"/>
    </row>
    <row r="961">
      <c r="J961" s="38"/>
      <c r="P961" s="36"/>
    </row>
    <row r="962">
      <c r="J962" s="38"/>
      <c r="P962" s="36"/>
    </row>
    <row r="963">
      <c r="J963" s="38"/>
      <c r="P963" s="36"/>
    </row>
    <row r="964">
      <c r="J964" s="38"/>
      <c r="P964" s="36"/>
    </row>
    <row r="965">
      <c r="J965" s="38"/>
      <c r="P965" s="36"/>
    </row>
    <row r="966">
      <c r="J966" s="38"/>
      <c r="P966" s="36"/>
    </row>
    <row r="967">
      <c r="J967" s="38"/>
      <c r="P967" s="36"/>
    </row>
    <row r="968">
      <c r="J968" s="38"/>
      <c r="P968" s="36"/>
    </row>
    <row r="969">
      <c r="J969" s="38"/>
      <c r="P969" s="36"/>
    </row>
    <row r="970">
      <c r="J970" s="38"/>
      <c r="P970" s="36"/>
    </row>
    <row r="971">
      <c r="J971" s="38"/>
      <c r="P971" s="36"/>
    </row>
    <row r="972">
      <c r="J972" s="38"/>
      <c r="P972" s="36"/>
    </row>
  </sheetData>
  <dataValidations>
    <dataValidation type="list" allowBlank="1" sqref="G2:G66">
      <formula1>"scientists designed,generator algorithm,mutator algorithm,industry partner,open source,other research,Matlab/Simulink-standard,multiple"</formula1>
    </dataValidation>
    <dataValidation type="list" allowBlank="1" sqref="F2:F66 H2:H66 L2:N66">
      <formula1>"yes,no,unsure"</formula1>
    </dataValidation>
    <dataValidation type="list" allowBlank="1" sqref="I2:I66">
      <formula1>"yes,no"</formula1>
    </dataValidation>
    <dataValidation type="list" allowBlank="1" sqref="J2:J66">
      <formula1>"claimed (not found),claimed (link dead),not accessible"</formula1>
    </dataValidation>
  </dataValidations>
  <hyperlinks>
    <hyperlink r:id="rId1" ref="P12"/>
    <hyperlink r:id="rId2" ref="K13"/>
    <hyperlink r:id="rId3" ref="P25"/>
    <hyperlink r:id="rId4" ref="P29"/>
    <hyperlink r:id="rId5" ref="K36"/>
    <hyperlink r:id="rId6" ref="P39"/>
    <hyperlink r:id="rId7" ref="P48"/>
    <hyperlink r:id="rId8" ref="P51"/>
    <hyperlink r:id="rId9" ref="P60"/>
  </hyperlinks>
  <drawing r:id="rId10"/>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27" t="s">
        <v>219</v>
      </c>
      <c r="B1" s="27" t="s">
        <v>220</v>
      </c>
      <c r="C1" s="27" t="s">
        <v>221</v>
      </c>
      <c r="D1" s="27" t="s">
        <v>222</v>
      </c>
      <c r="E1" s="27" t="s">
        <v>223</v>
      </c>
      <c r="F1" s="27" t="s">
        <v>224</v>
      </c>
      <c r="H1" s="27" t="s">
        <v>225</v>
      </c>
      <c r="I1" s="27" t="s">
        <v>226</v>
      </c>
      <c r="J1" s="27" t="s">
        <v>227</v>
      </c>
      <c r="M1" s="27" t="s">
        <v>228</v>
      </c>
    </row>
    <row r="2">
      <c r="A2" s="6" t="s">
        <v>18</v>
      </c>
      <c r="B2" s="12" t="s">
        <v>18</v>
      </c>
      <c r="C2" s="6" t="s">
        <v>18</v>
      </c>
      <c r="D2" s="12" t="s">
        <v>44</v>
      </c>
      <c r="E2" t="str">
        <f t="shared" ref="E2:F2" si="1">IF(C2 = "no" , "unsure" , IF(C2 = "" , "yes" , C2))</f>
        <v>unsure</v>
      </c>
      <c r="F2" t="str">
        <f t="shared" si="1"/>
        <v>unsure</v>
      </c>
      <c r="H2" t="str">
        <f t="shared" ref="H2:I2" si="2">IF(A2 = "no" , "no" , IF(E2 = "" , "yes" , E2))</f>
        <v>no</v>
      </c>
      <c r="I2" t="str">
        <f t="shared" si="2"/>
        <v>no</v>
      </c>
      <c r="J2" s="23" t="str">
        <f t="shared" ref="J2:J33" si="5">IF(OR(H2 = "yes" ,I2  = "yes") , "yes" , "no")</f>
        <v>no</v>
      </c>
    </row>
    <row r="3">
      <c r="A3" s="6" t="s">
        <v>18</v>
      </c>
      <c r="B3" s="12" t="s">
        <v>18</v>
      </c>
      <c r="C3" s="5"/>
      <c r="D3" s="11"/>
      <c r="E3" t="str">
        <f t="shared" ref="E3:F3" si="3">IF(C3 = "no" , "unsure" , IF(C3 = "" , "yes" , C3))</f>
        <v>yes</v>
      </c>
      <c r="F3" t="str">
        <f t="shared" si="3"/>
        <v>yes</v>
      </c>
      <c r="H3" t="str">
        <f t="shared" ref="H3:I3" si="4">IF(A3 = "no" , "no" , IF(E3 = "" , "yes" , E3))</f>
        <v>no</v>
      </c>
      <c r="I3" t="str">
        <f t="shared" si="4"/>
        <v>no</v>
      </c>
      <c r="J3" s="23" t="str">
        <f t="shared" si="5"/>
        <v>no</v>
      </c>
      <c r="P3" s="23" t="s">
        <v>260</v>
      </c>
      <c r="Q3">
        <f>COUNTIF(H:H, "yes")</f>
        <v>5</v>
      </c>
    </row>
    <row r="4">
      <c r="A4" s="6" t="s">
        <v>18</v>
      </c>
      <c r="B4" s="12" t="s">
        <v>18</v>
      </c>
      <c r="C4" s="6" t="s">
        <v>18</v>
      </c>
      <c r="D4" s="12" t="s">
        <v>44</v>
      </c>
      <c r="E4" t="str">
        <f t="shared" ref="E4:F4" si="6">IF(C4 = "no" , "unsure" , IF(C4 = "" , "yes" , C4))</f>
        <v>unsure</v>
      </c>
      <c r="F4" t="str">
        <f t="shared" si="6"/>
        <v>unsure</v>
      </c>
      <c r="H4" t="str">
        <f t="shared" ref="H4:I4" si="7">IF(A4 = "no" , "no" , IF(E4 = "" , "yes" , E4))</f>
        <v>no</v>
      </c>
      <c r="I4" t="str">
        <f t="shared" si="7"/>
        <v>no</v>
      </c>
      <c r="J4" s="23" t="str">
        <f t="shared" si="5"/>
        <v>no</v>
      </c>
      <c r="P4" s="23" t="s">
        <v>266</v>
      </c>
      <c r="Q4">
        <f>COUNTIF(I:I, "yes")</f>
        <v>7</v>
      </c>
    </row>
    <row r="5">
      <c r="A5" s="5" t="s">
        <v>20</v>
      </c>
      <c r="B5" s="12" t="s">
        <v>20</v>
      </c>
      <c r="C5" s="6" t="s">
        <v>18</v>
      </c>
      <c r="D5" s="12" t="s">
        <v>44</v>
      </c>
      <c r="E5" t="str">
        <f t="shared" ref="E5:F5" si="8">IF(C5 = "no" , "unsure" , IF(C5 = "" , "yes" , C5))</f>
        <v>unsure</v>
      </c>
      <c r="F5" t="str">
        <f t="shared" si="8"/>
        <v>unsure</v>
      </c>
      <c r="H5" t="str">
        <f t="shared" ref="H5:I5" si="9">IF(A5 = "no" , "no" , IF(E5 = "" , "yes" , E5))</f>
        <v>unsure</v>
      </c>
      <c r="I5" t="str">
        <f t="shared" si="9"/>
        <v>unsure</v>
      </c>
      <c r="J5" s="23" t="str">
        <f t="shared" si="5"/>
        <v>no</v>
      </c>
      <c r="P5" s="23" t="s">
        <v>271</v>
      </c>
      <c r="Q5">
        <f>COUNTIF(J:J, "yes")</f>
        <v>8</v>
      </c>
    </row>
    <row r="6">
      <c r="A6" s="6" t="s">
        <v>18</v>
      </c>
      <c r="B6" s="12" t="s">
        <v>18</v>
      </c>
      <c r="C6" s="6" t="s">
        <v>18</v>
      </c>
      <c r="D6" s="12" t="s">
        <v>44</v>
      </c>
      <c r="E6" t="str">
        <f t="shared" ref="E6:F6" si="10">IF(C6 = "no" , "unsure" , IF(C6 = "" , "yes" , C6))</f>
        <v>unsure</v>
      </c>
      <c r="F6" t="str">
        <f t="shared" si="10"/>
        <v>unsure</v>
      </c>
      <c r="H6" t="str">
        <f t="shared" ref="H6:I6" si="11">IF(A6 = "no" , "no" , IF(E6 = "" , "yes" , E6))</f>
        <v>no</v>
      </c>
      <c r="I6" t="str">
        <f t="shared" si="11"/>
        <v>no</v>
      </c>
      <c r="J6" s="23" t="str">
        <f t="shared" si="5"/>
        <v>no</v>
      </c>
      <c r="T6" s="27" t="s">
        <v>278</v>
      </c>
      <c r="U6" s="27" t="s">
        <v>279</v>
      </c>
    </row>
    <row r="7">
      <c r="A7" s="6" t="s">
        <v>18</v>
      </c>
      <c r="B7" s="12" t="s">
        <v>18</v>
      </c>
      <c r="C7" s="6" t="s">
        <v>18</v>
      </c>
      <c r="D7" s="12" t="s">
        <v>44</v>
      </c>
      <c r="E7" t="str">
        <f t="shared" ref="E7:F7" si="12">IF(C7 = "no" , "unsure" , IF(C7 = "" , "yes" , C7))</f>
        <v>unsure</v>
      </c>
      <c r="F7" t="str">
        <f t="shared" si="12"/>
        <v>unsure</v>
      </c>
      <c r="H7" t="str">
        <f t="shared" ref="H7:I7" si="13">IF(A7 = "no" , "no" , IF(E7 = "" , "yes" , E7))</f>
        <v>no</v>
      </c>
      <c r="I7" t="str">
        <f t="shared" si="13"/>
        <v>no</v>
      </c>
      <c r="J7" s="23" t="str">
        <f t="shared" si="5"/>
        <v>no</v>
      </c>
      <c r="N7" s="27" t="s">
        <v>225</v>
      </c>
    </row>
    <row r="8">
      <c r="A8" s="6" t="s">
        <v>20</v>
      </c>
      <c r="B8" s="12" t="s">
        <v>20</v>
      </c>
      <c r="C8" s="6" t="s">
        <v>18</v>
      </c>
      <c r="D8" s="12" t="s">
        <v>44</v>
      </c>
      <c r="E8" t="str">
        <f t="shared" ref="E8:F8" si="14">IF(C8 = "no" , "unsure" , IF(C8 = "" , "yes" , C8))</f>
        <v>unsure</v>
      </c>
      <c r="F8" t="str">
        <f t="shared" si="14"/>
        <v>unsure</v>
      </c>
      <c r="H8" t="str">
        <f t="shared" ref="H8:I8" si="15">IF(A8 = "no" , "no" , IF(E8 = "" , "yes" , E8))</f>
        <v>unsure</v>
      </c>
      <c r="I8" t="str">
        <f t="shared" si="15"/>
        <v>unsure</v>
      </c>
      <c r="J8" s="23" t="str">
        <f t="shared" si="5"/>
        <v>no</v>
      </c>
      <c r="L8" s="28"/>
      <c r="M8" s="41" t="s">
        <v>20</v>
      </c>
      <c r="N8" s="41" t="s">
        <v>18</v>
      </c>
      <c r="O8" s="41" t="s">
        <v>44</v>
      </c>
      <c r="P8" s="23" t="s">
        <v>281</v>
      </c>
      <c r="S8" s="23" t="s">
        <v>281</v>
      </c>
      <c r="T8">
        <f>SUM(T9:T11)</f>
        <v>65</v>
      </c>
    </row>
    <row r="9">
      <c r="A9" s="6" t="s">
        <v>20</v>
      </c>
      <c r="B9" s="12" t="s">
        <v>20</v>
      </c>
      <c r="C9" s="5"/>
      <c r="D9" s="12"/>
      <c r="E9" t="str">
        <f t="shared" ref="E9:F9" si="16">IF(C9 = "no" , "unsure" , IF(C9 = "" , "yes" , C9))</f>
        <v>yes</v>
      </c>
      <c r="F9" t="str">
        <f t="shared" si="16"/>
        <v>yes</v>
      </c>
      <c r="H9" t="str">
        <f t="shared" ref="H9:I9" si="17">IF(A9 = "no" , "no" , IF(E9 = "" , "yes" , E9))</f>
        <v>yes</v>
      </c>
      <c r="I9" t="str">
        <f t="shared" si="17"/>
        <v>yes</v>
      </c>
      <c r="J9" s="23" t="str">
        <f t="shared" si="5"/>
        <v>yes</v>
      </c>
      <c r="L9" s="41" t="s">
        <v>20</v>
      </c>
      <c r="M9" s="28">
        <f t="shared" ref="M9:O9" si="18">COUNTIFS($H$2:$H$66 , M$8 , $I$2:$I$66 , $L9)</f>
        <v>4</v>
      </c>
      <c r="N9" s="28">
        <f t="shared" si="18"/>
        <v>1</v>
      </c>
      <c r="O9" s="28">
        <f t="shared" si="18"/>
        <v>2</v>
      </c>
      <c r="P9">
        <f t="shared" ref="P9:P11" si="22">SUM(M9:O9)</f>
        <v>7</v>
      </c>
      <c r="S9" s="23" t="s">
        <v>20</v>
      </c>
      <c r="T9">
        <f> (M12 + P9) / 2</f>
        <v>6</v>
      </c>
      <c r="U9" s="42">
        <f t="shared" ref="U9:U11" si="23"> (T9 / P$12)</f>
        <v>0.09230769231</v>
      </c>
    </row>
    <row r="10">
      <c r="A10" s="6" t="s">
        <v>18</v>
      </c>
      <c r="B10" s="12" t="s">
        <v>18</v>
      </c>
      <c r="C10" s="6" t="s">
        <v>20</v>
      </c>
      <c r="D10" s="12" t="s">
        <v>44</v>
      </c>
      <c r="E10" t="str">
        <f t="shared" ref="E10:F10" si="19">IF(C10 = "no" , "unsure" , IF(C10 = "" , "yes" , C10))</f>
        <v>yes</v>
      </c>
      <c r="F10" t="str">
        <f t="shared" si="19"/>
        <v>unsure</v>
      </c>
      <c r="H10" t="str">
        <f t="shared" ref="H10:I10" si="20">IF(A10 = "no" , "no" , IF(E10 = "" , "yes" , E10))</f>
        <v>no</v>
      </c>
      <c r="I10" t="str">
        <f t="shared" si="20"/>
        <v>no</v>
      </c>
      <c r="J10" s="23" t="str">
        <f t="shared" si="5"/>
        <v>no</v>
      </c>
      <c r="K10" s="27" t="s">
        <v>226</v>
      </c>
      <c r="L10" s="41" t="s">
        <v>18</v>
      </c>
      <c r="M10" s="28">
        <f t="shared" ref="M10:O10" si="21">COUNTIFS($H$2:$H$66 , M$8 , $I$2:$I$66 , $L10)</f>
        <v>0</v>
      </c>
      <c r="N10" s="28">
        <f t="shared" si="21"/>
        <v>48</v>
      </c>
      <c r="O10" s="28">
        <f t="shared" si="21"/>
        <v>1</v>
      </c>
      <c r="P10">
        <f t="shared" si="22"/>
        <v>49</v>
      </c>
      <c r="S10" s="23" t="s">
        <v>18</v>
      </c>
      <c r="T10">
        <f> (N12 + P10) / 2</f>
        <v>50.5</v>
      </c>
      <c r="U10" s="42">
        <f t="shared" si="23"/>
        <v>0.7769230769</v>
      </c>
    </row>
    <row r="11">
      <c r="A11" s="6" t="s">
        <v>18</v>
      </c>
      <c r="B11" s="12" t="s">
        <v>18</v>
      </c>
      <c r="C11" s="6" t="s">
        <v>18</v>
      </c>
      <c r="D11" s="12" t="s">
        <v>18</v>
      </c>
      <c r="E11" t="str">
        <f t="shared" ref="E11:F11" si="24">IF(C11 = "no" , "unsure" , IF(C11 = "" , "yes" , C11))</f>
        <v>unsure</v>
      </c>
      <c r="F11" t="str">
        <f t="shared" si="24"/>
        <v>unsure</v>
      </c>
      <c r="H11" t="str">
        <f t="shared" ref="H11:I11" si="25">IF(A11 = "no" , "no" , IF(E11 = "" , "yes" , E11))</f>
        <v>no</v>
      </c>
      <c r="I11" t="str">
        <f t="shared" si="25"/>
        <v>no</v>
      </c>
      <c r="J11" s="23" t="str">
        <f t="shared" si="5"/>
        <v>no</v>
      </c>
      <c r="L11" s="41" t="s">
        <v>44</v>
      </c>
      <c r="M11" s="28">
        <f t="shared" ref="M11:O11" si="26">COUNTIFS($H$2:$H$66 , M$8 , $I$2:$I$66 , $L11)</f>
        <v>1</v>
      </c>
      <c r="N11" s="28">
        <f t="shared" si="26"/>
        <v>3</v>
      </c>
      <c r="O11" s="28">
        <f t="shared" si="26"/>
        <v>5</v>
      </c>
      <c r="P11">
        <f t="shared" si="22"/>
        <v>9</v>
      </c>
      <c r="S11" s="23" t="s">
        <v>44</v>
      </c>
      <c r="T11">
        <f> (O12 + P11) / 2</f>
        <v>8.5</v>
      </c>
      <c r="U11" s="42">
        <f t="shared" si="23"/>
        <v>0.1307692308</v>
      </c>
    </row>
    <row r="12">
      <c r="A12" s="6" t="s">
        <v>18</v>
      </c>
      <c r="B12" s="12" t="s">
        <v>18</v>
      </c>
      <c r="C12" s="6" t="s">
        <v>18</v>
      </c>
      <c r="D12" s="12" t="s">
        <v>20</v>
      </c>
      <c r="E12" t="str">
        <f t="shared" ref="E12:F12" si="27">IF(C12 = "no" , "unsure" , IF(C12 = "" , "yes" , C12))</f>
        <v>unsure</v>
      </c>
      <c r="F12" t="str">
        <f t="shared" si="27"/>
        <v>yes</v>
      </c>
      <c r="H12" t="str">
        <f t="shared" ref="H12:I12" si="28">IF(A12 = "no" , "no" , IF(E12 = "" , "yes" , E12))</f>
        <v>no</v>
      </c>
      <c r="I12" t="str">
        <f t="shared" si="28"/>
        <v>no</v>
      </c>
      <c r="J12" s="23" t="str">
        <f t="shared" si="5"/>
        <v>no</v>
      </c>
      <c r="L12" s="23" t="s">
        <v>281</v>
      </c>
      <c r="M12">
        <f t="shared" ref="M12:P12" si="29">SUM(M9:M11)</f>
        <v>5</v>
      </c>
      <c r="N12">
        <f t="shared" si="29"/>
        <v>52</v>
      </c>
      <c r="O12">
        <f t="shared" si="29"/>
        <v>8</v>
      </c>
      <c r="P12">
        <f t="shared" si="29"/>
        <v>65</v>
      </c>
    </row>
    <row r="13">
      <c r="A13" s="6" t="s">
        <v>18</v>
      </c>
      <c r="B13" s="12" t="s">
        <v>18</v>
      </c>
      <c r="C13" s="6" t="s">
        <v>20</v>
      </c>
      <c r="D13" s="12" t="s">
        <v>20</v>
      </c>
      <c r="E13" t="str">
        <f t="shared" ref="E13:F13" si="30">IF(C13 = "no" , "unsure" , IF(C13 = "" , "yes" , C13))</f>
        <v>yes</v>
      </c>
      <c r="F13" t="str">
        <f t="shared" si="30"/>
        <v>yes</v>
      </c>
      <c r="H13" t="str">
        <f t="shared" ref="H13:I13" si="31">IF(A13 = "no" , "no" , IF(E13 = "" , "yes" , E13))</f>
        <v>no</v>
      </c>
      <c r="I13" t="str">
        <f t="shared" si="31"/>
        <v>no</v>
      </c>
      <c r="J13" s="23" t="str">
        <f t="shared" si="5"/>
        <v>no</v>
      </c>
    </row>
    <row r="14">
      <c r="A14" s="6" t="s">
        <v>18</v>
      </c>
      <c r="B14" s="12" t="s">
        <v>18</v>
      </c>
      <c r="C14" s="6" t="s">
        <v>18</v>
      </c>
      <c r="D14" s="12" t="s">
        <v>44</v>
      </c>
      <c r="E14" t="str">
        <f t="shared" ref="E14:F14" si="32">IF(C14 = "no" , "unsure" , IF(C14 = "" , "yes" , C14))</f>
        <v>unsure</v>
      </c>
      <c r="F14" t="str">
        <f t="shared" si="32"/>
        <v>unsure</v>
      </c>
      <c r="H14" t="str">
        <f t="shared" ref="H14:I14" si="33">IF(A14 = "no" , "no" , IF(E14 = "" , "yes" , E14))</f>
        <v>no</v>
      </c>
      <c r="I14" t="str">
        <f t="shared" si="33"/>
        <v>no</v>
      </c>
      <c r="J14" s="23" t="str">
        <f t="shared" si="5"/>
        <v>no</v>
      </c>
    </row>
    <row r="15">
      <c r="A15" s="6" t="s">
        <v>18</v>
      </c>
      <c r="B15" s="12" t="s">
        <v>18</v>
      </c>
      <c r="C15" s="6" t="s">
        <v>18</v>
      </c>
      <c r="D15" s="12" t="s">
        <v>20</v>
      </c>
      <c r="E15" t="str">
        <f t="shared" ref="E15:F15" si="34">IF(C15 = "no" , "unsure" , IF(C15 = "" , "yes" , C15))</f>
        <v>unsure</v>
      </c>
      <c r="F15" t="str">
        <f t="shared" si="34"/>
        <v>yes</v>
      </c>
      <c r="H15" t="str">
        <f t="shared" ref="H15:I15" si="35">IF(A15 = "no" , "no" , IF(E15 = "" , "yes" , E15))</f>
        <v>no</v>
      </c>
      <c r="I15" t="str">
        <f t="shared" si="35"/>
        <v>no</v>
      </c>
      <c r="J15" s="23" t="str">
        <f t="shared" si="5"/>
        <v>no</v>
      </c>
      <c r="L15" s="23" t="s">
        <v>285</v>
      </c>
      <c r="M15">
        <f>M9</f>
        <v>4</v>
      </c>
      <c r="N15">
        <f>N10</f>
        <v>48</v>
      </c>
      <c r="O15">
        <f>O11</f>
        <v>5</v>
      </c>
      <c r="P15">
        <f t="shared" ref="P15:P16" si="38">SUM(M15:O15)</f>
        <v>57</v>
      </c>
    </row>
    <row r="16">
      <c r="A16" s="6" t="s">
        <v>18</v>
      </c>
      <c r="B16" s="12" t="s">
        <v>18</v>
      </c>
      <c r="C16" s="6" t="s">
        <v>18</v>
      </c>
      <c r="D16" s="12" t="s">
        <v>44</v>
      </c>
      <c r="E16" t="str">
        <f t="shared" ref="E16:F16" si="36">IF(C16 = "no" , "unsure" , IF(C16 = "" , "yes" , C16))</f>
        <v>unsure</v>
      </c>
      <c r="F16" t="str">
        <f t="shared" si="36"/>
        <v>unsure</v>
      </c>
      <c r="H16" t="str">
        <f t="shared" ref="H16:I16" si="37">IF(A16 = "no" , "no" , IF(E16 = "" , "yes" , E16))</f>
        <v>no</v>
      </c>
      <c r="I16" t="str">
        <f t="shared" si="37"/>
        <v>no</v>
      </c>
      <c r="J16" s="23" t="str">
        <f t="shared" si="5"/>
        <v>no</v>
      </c>
      <c r="L16" s="23" t="s">
        <v>286</v>
      </c>
      <c r="M16">
        <f>M$12 * $P9 / $P$12</f>
        <v>0.5384615385</v>
      </c>
      <c r="N16">
        <f>N$12 * $P10 / $P$12</f>
        <v>39.2</v>
      </c>
      <c r="O16">
        <f>O$12 * $P11 / $P$12</f>
        <v>1.107692308</v>
      </c>
      <c r="P16">
        <f t="shared" si="38"/>
        <v>40.84615385</v>
      </c>
    </row>
    <row r="17">
      <c r="A17" s="6" t="s">
        <v>18</v>
      </c>
      <c r="B17" s="12" t="s">
        <v>18</v>
      </c>
      <c r="C17" s="6" t="s">
        <v>18</v>
      </c>
      <c r="D17" s="11"/>
      <c r="E17" t="str">
        <f t="shared" ref="E17:F17" si="39">IF(C17 = "no" , "unsure" , IF(C17 = "" , "yes" , C17))</f>
        <v>unsure</v>
      </c>
      <c r="F17" t="str">
        <f t="shared" si="39"/>
        <v>yes</v>
      </c>
      <c r="H17" t="str">
        <f t="shared" ref="H17:I17" si="40">IF(A17 = "no" , "no" , IF(E17 = "" , "yes" , E17))</f>
        <v>no</v>
      </c>
      <c r="I17" t="str">
        <f t="shared" si="40"/>
        <v>no</v>
      </c>
      <c r="J17" s="23" t="str">
        <f t="shared" si="5"/>
        <v>no</v>
      </c>
    </row>
    <row r="18">
      <c r="A18" s="6" t="s">
        <v>20</v>
      </c>
      <c r="B18" s="12" t="s">
        <v>20</v>
      </c>
      <c r="C18" s="6" t="s">
        <v>20</v>
      </c>
      <c r="D18" s="12" t="s">
        <v>20</v>
      </c>
      <c r="E18" t="str">
        <f t="shared" ref="E18:F18" si="41">IF(C18 = "no" , "unsure" , IF(C18 = "" , "yes" , C18))</f>
        <v>yes</v>
      </c>
      <c r="F18" t="str">
        <f t="shared" si="41"/>
        <v>yes</v>
      </c>
      <c r="H18" t="str">
        <f t="shared" ref="H18:I18" si="42">IF(A18 = "no" , "no" , IF(E18 = "" , "yes" , E18))</f>
        <v>yes</v>
      </c>
      <c r="I18" t="str">
        <f t="shared" si="42"/>
        <v>yes</v>
      </c>
      <c r="J18" s="23" t="str">
        <f t="shared" si="5"/>
        <v>yes</v>
      </c>
    </row>
    <row r="19">
      <c r="A19" s="6" t="s">
        <v>18</v>
      </c>
      <c r="B19" s="12" t="s">
        <v>18</v>
      </c>
      <c r="C19" s="6" t="s">
        <v>20</v>
      </c>
      <c r="D19" s="11"/>
      <c r="E19" t="str">
        <f t="shared" ref="E19:F19" si="43">IF(C19 = "no" , "unsure" , IF(C19 = "" , "yes" , C19))</f>
        <v>yes</v>
      </c>
      <c r="F19" t="str">
        <f t="shared" si="43"/>
        <v>yes</v>
      </c>
      <c r="H19" t="str">
        <f t="shared" ref="H19:I19" si="44">IF(A19 = "no" , "no" , IF(E19 = "" , "yes" , E19))</f>
        <v>no</v>
      </c>
      <c r="I19" t="str">
        <f t="shared" si="44"/>
        <v>no</v>
      </c>
      <c r="J19" s="23" t="str">
        <f t="shared" si="5"/>
        <v>no</v>
      </c>
    </row>
    <row r="20">
      <c r="A20" s="6" t="s">
        <v>18</v>
      </c>
      <c r="B20" s="12" t="s">
        <v>18</v>
      </c>
      <c r="C20" s="6" t="s">
        <v>18</v>
      </c>
      <c r="D20" s="12" t="s">
        <v>44</v>
      </c>
      <c r="E20" t="str">
        <f t="shared" ref="E20:F20" si="45">IF(C20 = "no" , "unsure" , IF(C20 = "" , "yes" , C20))</f>
        <v>unsure</v>
      </c>
      <c r="F20" t="str">
        <f t="shared" si="45"/>
        <v>unsure</v>
      </c>
      <c r="H20" t="str">
        <f t="shared" ref="H20:I20" si="46">IF(A20 = "no" , "no" , IF(E20 = "" , "yes" , E20))</f>
        <v>no</v>
      </c>
      <c r="I20" t="str">
        <f t="shared" si="46"/>
        <v>no</v>
      </c>
      <c r="J20" s="23" t="str">
        <f t="shared" si="5"/>
        <v>no</v>
      </c>
    </row>
    <row r="21">
      <c r="A21" s="6" t="s">
        <v>18</v>
      </c>
      <c r="B21" s="12" t="s">
        <v>18</v>
      </c>
      <c r="C21" s="6" t="s">
        <v>20</v>
      </c>
      <c r="D21" s="12" t="s">
        <v>20</v>
      </c>
      <c r="E21" t="str">
        <f t="shared" ref="E21:F21" si="47">IF(C21 = "no" , "unsure" , IF(C21 = "" , "yes" , C21))</f>
        <v>yes</v>
      </c>
      <c r="F21" t="str">
        <f t="shared" si="47"/>
        <v>yes</v>
      </c>
      <c r="H21" t="str">
        <f t="shared" ref="H21:I21" si="48">IF(A21 = "no" , "no" , IF(E21 = "" , "yes" , E21))</f>
        <v>no</v>
      </c>
      <c r="I21" t="str">
        <f t="shared" si="48"/>
        <v>no</v>
      </c>
      <c r="J21" s="23" t="str">
        <f t="shared" si="5"/>
        <v>no</v>
      </c>
    </row>
    <row r="22">
      <c r="A22" s="6" t="s">
        <v>18</v>
      </c>
      <c r="B22" s="12" t="s">
        <v>18</v>
      </c>
      <c r="C22" s="6" t="s">
        <v>20</v>
      </c>
      <c r="D22" s="12" t="s">
        <v>20</v>
      </c>
      <c r="E22" t="str">
        <f t="shared" ref="E22:F22" si="49">IF(C22 = "no" , "unsure" , IF(C22 = "" , "yes" , C22))</f>
        <v>yes</v>
      </c>
      <c r="F22" t="str">
        <f t="shared" si="49"/>
        <v>yes</v>
      </c>
      <c r="H22" t="str">
        <f t="shared" ref="H22:I22" si="50">IF(A22 = "no" , "no" , IF(E22 = "" , "yes" , E22))</f>
        <v>no</v>
      </c>
      <c r="I22" t="str">
        <f t="shared" si="50"/>
        <v>no</v>
      </c>
      <c r="J22" s="23" t="str">
        <f t="shared" si="5"/>
        <v>no</v>
      </c>
      <c r="L22" s="27" t="s">
        <v>288</v>
      </c>
      <c r="M22" s="39">
        <f>(P15 - P16) / (P12 - P16)</f>
        <v>0.6687898089</v>
      </c>
    </row>
    <row r="23">
      <c r="A23" s="6" t="s">
        <v>20</v>
      </c>
      <c r="B23" s="12" t="s">
        <v>20</v>
      </c>
      <c r="C23" s="6" t="s">
        <v>20</v>
      </c>
      <c r="D23" s="12" t="s">
        <v>44</v>
      </c>
      <c r="E23" t="str">
        <f t="shared" ref="E23:F23" si="51">IF(C23 = "no" , "unsure" , IF(C23 = "" , "yes" , C23))</f>
        <v>yes</v>
      </c>
      <c r="F23" t="str">
        <f t="shared" si="51"/>
        <v>unsure</v>
      </c>
      <c r="H23" t="str">
        <f t="shared" ref="H23:I23" si="52">IF(A23 = "no" , "no" , IF(E23 = "" , "yes" , E23))</f>
        <v>yes</v>
      </c>
      <c r="I23" t="str">
        <f t="shared" si="52"/>
        <v>unsure</v>
      </c>
      <c r="J23" s="23" t="str">
        <f t="shared" si="5"/>
        <v>yes</v>
      </c>
    </row>
    <row r="24">
      <c r="A24" s="6" t="s">
        <v>18</v>
      </c>
      <c r="B24" s="12" t="s">
        <v>18</v>
      </c>
      <c r="C24" s="5"/>
      <c r="D24" s="11"/>
      <c r="E24" t="str">
        <f t="shared" ref="E24:F24" si="53">IF(C24 = "no" , "unsure" , IF(C24 = "" , "yes" , C24))</f>
        <v>yes</v>
      </c>
      <c r="F24" t="str">
        <f t="shared" si="53"/>
        <v>yes</v>
      </c>
      <c r="H24" t="str">
        <f t="shared" ref="H24:I24" si="54">IF(A24 = "no" , "no" , IF(E24 = "" , "yes" , E24))</f>
        <v>no</v>
      </c>
      <c r="I24" t="str">
        <f t="shared" si="54"/>
        <v>no</v>
      </c>
      <c r="J24" s="23" t="str">
        <f t="shared" si="5"/>
        <v>no</v>
      </c>
    </row>
    <row r="25">
      <c r="A25" s="6" t="s">
        <v>18</v>
      </c>
      <c r="B25" s="12" t="s">
        <v>18</v>
      </c>
      <c r="C25" s="6" t="s">
        <v>20</v>
      </c>
      <c r="D25" s="12" t="s">
        <v>20</v>
      </c>
      <c r="E25" t="str">
        <f t="shared" ref="E25:F25" si="55">IF(C25 = "no" , "unsure" , IF(C25 = "" , "yes" , C25))</f>
        <v>yes</v>
      </c>
      <c r="F25" t="str">
        <f t="shared" si="55"/>
        <v>yes</v>
      </c>
      <c r="H25" t="str">
        <f t="shared" ref="H25:I25" si="56">IF(A25 = "no" , "no" , IF(E25 = "" , "yes" , E25))</f>
        <v>no</v>
      </c>
      <c r="I25" t="str">
        <f t="shared" si="56"/>
        <v>no</v>
      </c>
      <c r="J25" s="23" t="str">
        <f t="shared" si="5"/>
        <v>no</v>
      </c>
    </row>
    <row r="26">
      <c r="A26" s="6" t="s">
        <v>20</v>
      </c>
      <c r="B26" s="12" t="s">
        <v>18</v>
      </c>
      <c r="C26" s="6" t="s">
        <v>44</v>
      </c>
      <c r="D26" s="12" t="s">
        <v>44</v>
      </c>
      <c r="E26" t="str">
        <f t="shared" ref="E26:F26" si="57">IF(C26 = "no" , "unsure" , IF(C26 = "" , "yes" , C26))</f>
        <v>unsure</v>
      </c>
      <c r="F26" t="str">
        <f t="shared" si="57"/>
        <v>unsure</v>
      </c>
      <c r="H26" t="str">
        <f t="shared" ref="H26:I26" si="58">IF(A26 = "no" , "no" , IF(E26 = "" , "yes" , E26))</f>
        <v>unsure</v>
      </c>
      <c r="I26" t="str">
        <f t="shared" si="58"/>
        <v>no</v>
      </c>
      <c r="J26" s="23" t="str">
        <f t="shared" si="5"/>
        <v>no</v>
      </c>
    </row>
    <row r="27">
      <c r="A27" s="6" t="s">
        <v>18</v>
      </c>
      <c r="B27" s="6" t="s">
        <v>18</v>
      </c>
      <c r="C27" s="6" t="s">
        <v>18</v>
      </c>
      <c r="D27" s="6" t="s">
        <v>18</v>
      </c>
      <c r="E27" t="str">
        <f t="shared" ref="E27:F27" si="59">IF(C27 = "no" , "unsure" , IF(C27 = "" , "yes" , C27))</f>
        <v>unsure</v>
      </c>
      <c r="F27" t="str">
        <f t="shared" si="59"/>
        <v>unsure</v>
      </c>
      <c r="H27" t="str">
        <f t="shared" ref="H27:I27" si="60">IF(A27 = "no" , "no" , IF(E27 = "" , "yes" , E27))</f>
        <v>no</v>
      </c>
      <c r="I27" t="str">
        <f t="shared" si="60"/>
        <v>no</v>
      </c>
      <c r="J27" s="23" t="str">
        <f t="shared" si="5"/>
        <v>no</v>
      </c>
    </row>
    <row r="28">
      <c r="A28" s="6" t="s">
        <v>18</v>
      </c>
      <c r="B28" s="12" t="s">
        <v>18</v>
      </c>
      <c r="C28" s="6" t="s">
        <v>18</v>
      </c>
      <c r="D28" s="12" t="s">
        <v>18</v>
      </c>
      <c r="E28" t="str">
        <f t="shared" ref="E28:F28" si="61">IF(C28 = "no" , "unsure" , IF(C28 = "" , "yes" , C28))</f>
        <v>unsure</v>
      </c>
      <c r="F28" t="str">
        <f t="shared" si="61"/>
        <v>unsure</v>
      </c>
      <c r="H28" t="str">
        <f t="shared" ref="H28:I28" si="62">IF(A28 = "no" , "no" , IF(E28 = "" , "yes" , E28))</f>
        <v>no</v>
      </c>
      <c r="I28" t="str">
        <f t="shared" si="62"/>
        <v>no</v>
      </c>
      <c r="J28" s="23" t="str">
        <f t="shared" si="5"/>
        <v>no</v>
      </c>
    </row>
    <row r="29">
      <c r="A29" s="6" t="s">
        <v>18</v>
      </c>
      <c r="B29" s="12" t="s">
        <v>18</v>
      </c>
      <c r="C29" s="6" t="s">
        <v>20</v>
      </c>
      <c r="D29" s="12" t="s">
        <v>20</v>
      </c>
      <c r="E29" t="str">
        <f t="shared" ref="E29:F29" si="63">IF(C29 = "no" , "unsure" , IF(C29 = "" , "yes" , C29))</f>
        <v>yes</v>
      </c>
      <c r="F29" t="str">
        <f t="shared" si="63"/>
        <v>yes</v>
      </c>
      <c r="H29" t="str">
        <f t="shared" ref="H29:I29" si="64">IF(A29 = "no" , "no" , IF(E29 = "" , "yes" , E29))</f>
        <v>no</v>
      </c>
      <c r="I29" t="str">
        <f t="shared" si="64"/>
        <v>no</v>
      </c>
      <c r="J29" s="23" t="str">
        <f t="shared" si="5"/>
        <v>no</v>
      </c>
    </row>
    <row r="30">
      <c r="A30" s="6" t="s">
        <v>18</v>
      </c>
      <c r="B30" s="12" t="s">
        <v>18</v>
      </c>
      <c r="C30" s="6" t="s">
        <v>44</v>
      </c>
      <c r="D30" s="12" t="s">
        <v>44</v>
      </c>
      <c r="E30" t="str">
        <f t="shared" ref="E30:F30" si="65">IF(C30 = "no" , "unsure" , IF(C30 = "" , "yes" , C30))</f>
        <v>unsure</v>
      </c>
      <c r="F30" t="str">
        <f t="shared" si="65"/>
        <v>unsure</v>
      </c>
      <c r="H30" t="str">
        <f t="shared" ref="H30:I30" si="66">IF(A30 = "no" , "no" , IF(E30 = "" , "yes" , E30))</f>
        <v>no</v>
      </c>
      <c r="I30" t="str">
        <f t="shared" si="66"/>
        <v>no</v>
      </c>
      <c r="J30" s="23" t="str">
        <f t="shared" si="5"/>
        <v>no</v>
      </c>
    </row>
    <row r="31">
      <c r="A31" s="6" t="s">
        <v>18</v>
      </c>
      <c r="B31" s="12" t="s">
        <v>18</v>
      </c>
      <c r="C31" s="6" t="s">
        <v>18</v>
      </c>
      <c r="D31" s="12" t="s">
        <v>44</v>
      </c>
      <c r="E31" t="str">
        <f t="shared" ref="E31:F31" si="67">IF(C31 = "no" , "unsure" , IF(C31 = "" , "yes" , C31))</f>
        <v>unsure</v>
      </c>
      <c r="F31" t="str">
        <f t="shared" si="67"/>
        <v>unsure</v>
      </c>
      <c r="H31" t="str">
        <f t="shared" ref="H31:I31" si="68">IF(A31 = "no" , "no" , IF(E31 = "" , "yes" , E31))</f>
        <v>no</v>
      </c>
      <c r="I31" t="str">
        <f t="shared" si="68"/>
        <v>no</v>
      </c>
      <c r="J31" s="23" t="str">
        <f t="shared" si="5"/>
        <v>no</v>
      </c>
    </row>
    <row r="32">
      <c r="A32" s="6" t="s">
        <v>18</v>
      </c>
      <c r="B32" s="6" t="s">
        <v>18</v>
      </c>
      <c r="C32" s="6" t="s">
        <v>20</v>
      </c>
      <c r="D32" s="6" t="s">
        <v>20</v>
      </c>
      <c r="E32" t="str">
        <f t="shared" ref="E32:F32" si="69">IF(C32 = "no" , "unsure" , IF(C32 = "" , "yes" , C32))</f>
        <v>yes</v>
      </c>
      <c r="F32" t="str">
        <f t="shared" si="69"/>
        <v>yes</v>
      </c>
      <c r="H32" t="str">
        <f t="shared" ref="H32:I32" si="70">IF(A32 = "no" , "no" , IF(E32 = "" , "yes" , E32))</f>
        <v>no</v>
      </c>
      <c r="I32" t="str">
        <f t="shared" si="70"/>
        <v>no</v>
      </c>
      <c r="J32" s="23" t="str">
        <f t="shared" si="5"/>
        <v>no</v>
      </c>
    </row>
    <row r="33">
      <c r="A33" s="6" t="s">
        <v>20</v>
      </c>
      <c r="B33" s="6" t="s">
        <v>20</v>
      </c>
      <c r="C33" s="6" t="s">
        <v>20</v>
      </c>
      <c r="D33" s="6" t="s">
        <v>20</v>
      </c>
      <c r="E33" t="str">
        <f t="shared" ref="E33:F33" si="71">IF(C33 = "no" , "unsure" , IF(C33 = "" , "yes" , C33))</f>
        <v>yes</v>
      </c>
      <c r="F33" t="str">
        <f t="shared" si="71"/>
        <v>yes</v>
      </c>
      <c r="H33" t="str">
        <f t="shared" ref="H33:I33" si="72">IF(A33 = "no" , "no" , IF(E33 = "" , "yes" , E33))</f>
        <v>yes</v>
      </c>
      <c r="I33" t="str">
        <f t="shared" si="72"/>
        <v>yes</v>
      </c>
      <c r="J33" s="23" t="str">
        <f t="shared" si="5"/>
        <v>yes</v>
      </c>
    </row>
    <row r="34">
      <c r="A34" s="6" t="s">
        <v>18</v>
      </c>
      <c r="B34" s="6" t="s">
        <v>18</v>
      </c>
      <c r="C34" s="6" t="s">
        <v>18</v>
      </c>
      <c r="D34" s="6" t="s">
        <v>44</v>
      </c>
      <c r="E34" t="str">
        <f t="shared" ref="E34:F34" si="73">IF(C34 = "no" , "unsure" , IF(C34 = "" , "yes" , C34))</f>
        <v>unsure</v>
      </c>
      <c r="F34" t="str">
        <f t="shared" si="73"/>
        <v>unsure</v>
      </c>
      <c r="H34" t="str">
        <f t="shared" ref="H34:I34" si="74">IF(A34 = "no" , "no" , IF(E34 = "" , "yes" , E34))</f>
        <v>no</v>
      </c>
      <c r="I34" t="str">
        <f t="shared" si="74"/>
        <v>no</v>
      </c>
      <c r="J34" s="27"/>
      <c r="M34" s="27"/>
    </row>
    <row r="35">
      <c r="A35" s="6" t="s">
        <v>18</v>
      </c>
      <c r="B35" s="6" t="s">
        <v>18</v>
      </c>
      <c r="C35" s="6" t="s">
        <v>18</v>
      </c>
      <c r="D35" s="6" t="s">
        <v>18</v>
      </c>
      <c r="E35" t="str">
        <f t="shared" ref="E35:F35" si="75">IF(C35 = "no" , "unsure" , IF(C35 = "" , "yes" , C35))</f>
        <v>unsure</v>
      </c>
      <c r="F35" t="str">
        <f t="shared" si="75"/>
        <v>unsure</v>
      </c>
      <c r="H35" t="str">
        <f t="shared" ref="H35:I35" si="76">IF(A35 = "no" , "no" , IF(E35 = "" , "yes" , E35))</f>
        <v>no</v>
      </c>
      <c r="I35" t="str">
        <f t="shared" si="76"/>
        <v>no</v>
      </c>
      <c r="J35" s="23" t="str">
        <f t="shared" ref="J35:J66" si="79">IF(OR(H35 = "yes" ,I35  = "yes") , "yes" , "no")</f>
        <v>no</v>
      </c>
    </row>
    <row r="36">
      <c r="A36" s="6" t="s">
        <v>18</v>
      </c>
      <c r="B36" s="6" t="s">
        <v>18</v>
      </c>
      <c r="C36" s="6" t="s">
        <v>18</v>
      </c>
      <c r="D36" s="6" t="s">
        <v>44</v>
      </c>
      <c r="E36" t="str">
        <f t="shared" ref="E36:F36" si="77">IF(C36 = "no" , "unsure" , IF(C36 = "" , "yes" , C36))</f>
        <v>unsure</v>
      </c>
      <c r="F36" t="str">
        <f t="shared" si="77"/>
        <v>unsure</v>
      </c>
      <c r="H36" t="str">
        <f t="shared" ref="H36:I36" si="78">IF(A36 = "no" , "no" , IF(E36 = "" , "yes" , E36))</f>
        <v>no</v>
      </c>
      <c r="I36" t="str">
        <f t="shared" si="78"/>
        <v>no</v>
      </c>
      <c r="J36" s="23" t="str">
        <f t="shared" si="79"/>
        <v>no</v>
      </c>
    </row>
    <row r="37">
      <c r="A37" s="6" t="s">
        <v>18</v>
      </c>
      <c r="B37" s="6" t="s">
        <v>18</v>
      </c>
      <c r="C37" s="6" t="s">
        <v>18</v>
      </c>
      <c r="D37" s="5"/>
      <c r="E37" t="str">
        <f t="shared" ref="E37:F37" si="80">IF(C37 = "no" , "unsure" , IF(C37 = "" , "yes" , C37))</f>
        <v>unsure</v>
      </c>
      <c r="F37" t="str">
        <f t="shared" si="80"/>
        <v>yes</v>
      </c>
      <c r="H37" t="str">
        <f t="shared" ref="H37:I37" si="81">IF(A37 = "no" , "no" , IF(E37 = "" , "yes" , E37))</f>
        <v>no</v>
      </c>
      <c r="I37" t="str">
        <f t="shared" si="81"/>
        <v>no</v>
      </c>
      <c r="J37" s="23" t="str">
        <f t="shared" si="79"/>
        <v>no</v>
      </c>
    </row>
    <row r="38">
      <c r="A38" s="6" t="s">
        <v>18</v>
      </c>
      <c r="B38" s="6" t="s">
        <v>18</v>
      </c>
      <c r="C38" s="6" t="s">
        <v>18</v>
      </c>
      <c r="D38" s="6" t="s">
        <v>18</v>
      </c>
      <c r="E38" t="str">
        <f t="shared" ref="E38:F38" si="82">IF(C38 = "no" , "unsure" , IF(C38 = "" , "yes" , C38))</f>
        <v>unsure</v>
      </c>
      <c r="F38" t="str">
        <f t="shared" si="82"/>
        <v>unsure</v>
      </c>
      <c r="H38" t="str">
        <f t="shared" ref="H38:I38" si="83">IF(A38 = "no" , "no" , IF(E38 = "" , "yes" , E38))</f>
        <v>no</v>
      </c>
      <c r="I38" t="str">
        <f t="shared" si="83"/>
        <v>no</v>
      </c>
      <c r="J38" s="23" t="str">
        <f t="shared" si="79"/>
        <v>no</v>
      </c>
    </row>
    <row r="39">
      <c r="A39" s="6" t="s">
        <v>18</v>
      </c>
      <c r="B39" s="6" t="s">
        <v>18</v>
      </c>
      <c r="C39" s="6" t="s">
        <v>20</v>
      </c>
      <c r="D39" s="6" t="s">
        <v>20</v>
      </c>
      <c r="E39" t="str">
        <f t="shared" ref="E39:F39" si="84">IF(C39 = "no" , "unsure" , IF(C39 = "" , "yes" , C39))</f>
        <v>yes</v>
      </c>
      <c r="F39" t="str">
        <f t="shared" si="84"/>
        <v>yes</v>
      </c>
      <c r="H39" t="str">
        <f t="shared" ref="H39:I39" si="85">IF(A39 = "no" , "no" , IF(E39 = "" , "yes" , E39))</f>
        <v>no</v>
      </c>
      <c r="I39" t="str">
        <f t="shared" si="85"/>
        <v>no</v>
      </c>
      <c r="J39" s="23" t="str">
        <f t="shared" si="79"/>
        <v>no</v>
      </c>
    </row>
    <row r="40">
      <c r="A40" s="6" t="s">
        <v>18</v>
      </c>
      <c r="B40" s="6" t="s">
        <v>18</v>
      </c>
      <c r="C40" s="6" t="s">
        <v>18</v>
      </c>
      <c r="D40" s="6" t="s">
        <v>44</v>
      </c>
      <c r="E40" t="str">
        <f t="shared" ref="E40:F40" si="86">IF(C40 = "no" , "unsure" , IF(C40 = "" , "yes" , C40))</f>
        <v>unsure</v>
      </c>
      <c r="F40" t="str">
        <f t="shared" si="86"/>
        <v>unsure</v>
      </c>
      <c r="H40" t="str">
        <f t="shared" ref="H40:I40" si="87">IF(A40 = "no" , "no" , IF(E40 = "" , "yes" , E40))</f>
        <v>no</v>
      </c>
      <c r="I40" t="str">
        <f t="shared" si="87"/>
        <v>no</v>
      </c>
      <c r="J40" s="23" t="str">
        <f t="shared" si="79"/>
        <v>no</v>
      </c>
      <c r="N40" s="27"/>
    </row>
    <row r="41">
      <c r="A41" s="6" t="s">
        <v>18</v>
      </c>
      <c r="B41" s="6" t="s">
        <v>18</v>
      </c>
      <c r="C41" s="6" t="s">
        <v>20</v>
      </c>
      <c r="D41" s="6" t="s">
        <v>20</v>
      </c>
      <c r="E41" t="str">
        <f t="shared" ref="E41:F41" si="88">IF(C41 = "no" , "unsure" , IF(C41 = "" , "yes" , C41))</f>
        <v>yes</v>
      </c>
      <c r="F41" t="str">
        <f t="shared" si="88"/>
        <v>yes</v>
      </c>
      <c r="H41" t="str">
        <f t="shared" ref="H41:I41" si="89">IF(A41 = "no" , "no" , IF(E41 = "" , "yes" , E41))</f>
        <v>no</v>
      </c>
      <c r="I41" t="str">
        <f t="shared" si="89"/>
        <v>no</v>
      </c>
      <c r="J41" s="23" t="str">
        <f t="shared" si="79"/>
        <v>no</v>
      </c>
      <c r="M41" s="23"/>
      <c r="N41" s="23"/>
      <c r="O41" s="23"/>
    </row>
    <row r="42">
      <c r="A42" s="6" t="s">
        <v>18</v>
      </c>
      <c r="B42" s="6" t="s">
        <v>20</v>
      </c>
      <c r="C42" s="6" t="s">
        <v>44</v>
      </c>
      <c r="D42" s="6" t="s">
        <v>44</v>
      </c>
      <c r="E42" t="str">
        <f t="shared" ref="E42:F42" si="90">IF(C42 = "no" , "unsure" , IF(C42 = "" , "yes" , C42))</f>
        <v>unsure</v>
      </c>
      <c r="F42" t="str">
        <f t="shared" si="90"/>
        <v>unsure</v>
      </c>
      <c r="H42" t="str">
        <f t="shared" ref="H42:I42" si="91">IF(A42 = "no" , "no" , IF(E42 = "" , "yes" , E42))</f>
        <v>no</v>
      </c>
      <c r="I42" t="str">
        <f t="shared" si="91"/>
        <v>unsure</v>
      </c>
      <c r="J42" s="23" t="str">
        <f t="shared" si="79"/>
        <v>no</v>
      </c>
      <c r="L42" s="23"/>
    </row>
    <row r="43">
      <c r="A43" s="6" t="s">
        <v>18</v>
      </c>
      <c r="B43" s="6" t="s">
        <v>18</v>
      </c>
      <c r="C43" s="6" t="s">
        <v>20</v>
      </c>
      <c r="D43" s="6" t="s">
        <v>20</v>
      </c>
      <c r="E43" t="str">
        <f t="shared" ref="E43:F43" si="92">IF(C43 = "no" , "unsure" , IF(C43 = "" , "yes" , C43))</f>
        <v>yes</v>
      </c>
      <c r="F43" t="str">
        <f t="shared" si="92"/>
        <v>yes</v>
      </c>
      <c r="H43" t="str">
        <f t="shared" ref="H43:I43" si="93">IF(A43 = "no" , "no" , IF(E43 = "" , "yes" , E43))</f>
        <v>no</v>
      </c>
      <c r="I43" t="str">
        <f t="shared" si="93"/>
        <v>no</v>
      </c>
      <c r="J43" s="23" t="str">
        <f t="shared" si="79"/>
        <v>no</v>
      </c>
      <c r="K43" s="27"/>
      <c r="L43" s="23"/>
    </row>
    <row r="44">
      <c r="A44" s="6" t="s">
        <v>18</v>
      </c>
      <c r="B44" s="6" t="s">
        <v>18</v>
      </c>
      <c r="C44" s="6" t="s">
        <v>18</v>
      </c>
      <c r="D44" s="6" t="s">
        <v>18</v>
      </c>
      <c r="E44" t="str">
        <f t="shared" ref="E44:F44" si="94">IF(C44 = "no" , "unsure" , IF(C44 = "" , "yes" , C44))</f>
        <v>unsure</v>
      </c>
      <c r="F44" t="str">
        <f t="shared" si="94"/>
        <v>unsure</v>
      </c>
      <c r="H44" t="str">
        <f t="shared" ref="H44:I44" si="95">IF(A44 = "no" , "no" , IF(E44 = "" , "yes" , E44))</f>
        <v>no</v>
      </c>
      <c r="I44" t="str">
        <f t="shared" si="95"/>
        <v>no</v>
      </c>
      <c r="J44" s="23" t="str">
        <f t="shared" si="79"/>
        <v>no</v>
      </c>
      <c r="L44" s="23"/>
    </row>
    <row r="45">
      <c r="A45" s="6" t="s">
        <v>18</v>
      </c>
      <c r="B45" s="12" t="s">
        <v>20</v>
      </c>
      <c r="C45" s="6" t="s">
        <v>18</v>
      </c>
      <c r="D45" s="12" t="s">
        <v>44</v>
      </c>
      <c r="E45" t="str">
        <f t="shared" ref="E45:F45" si="96">IF(C45 = "no" , "unsure" , IF(C45 = "" , "yes" , C45))</f>
        <v>unsure</v>
      </c>
      <c r="F45" t="str">
        <f t="shared" si="96"/>
        <v>unsure</v>
      </c>
      <c r="H45" t="str">
        <f t="shared" ref="H45:I45" si="97">IF(A45 = "no" , "no" , IF(E45 = "" , "yes" , E45))</f>
        <v>no</v>
      </c>
      <c r="I45" t="str">
        <f t="shared" si="97"/>
        <v>unsure</v>
      </c>
      <c r="J45" s="23" t="str">
        <f t="shared" si="79"/>
        <v>no</v>
      </c>
    </row>
    <row r="46">
      <c r="A46" s="6" t="s">
        <v>18</v>
      </c>
      <c r="B46" s="12" t="s">
        <v>18</v>
      </c>
      <c r="C46" s="6" t="s">
        <v>44</v>
      </c>
      <c r="D46" s="12" t="s">
        <v>44</v>
      </c>
      <c r="E46" t="str">
        <f t="shared" ref="E46:F46" si="98">IF(C46 = "no" , "unsure" , IF(C46 = "" , "yes" , C46))</f>
        <v>unsure</v>
      </c>
      <c r="F46" t="str">
        <f t="shared" si="98"/>
        <v>unsure</v>
      </c>
      <c r="H46" t="str">
        <f t="shared" ref="H46:I46" si="99">IF(A46 = "no" , "no" , IF(E46 = "" , "yes" , E46))</f>
        <v>no</v>
      </c>
      <c r="I46" t="str">
        <f t="shared" si="99"/>
        <v>no</v>
      </c>
      <c r="J46" s="23" t="str">
        <f t="shared" si="79"/>
        <v>no</v>
      </c>
    </row>
    <row r="47">
      <c r="A47" s="6" t="s">
        <v>18</v>
      </c>
      <c r="B47" s="12" t="s">
        <v>18</v>
      </c>
      <c r="C47" s="6" t="s">
        <v>44</v>
      </c>
      <c r="D47" s="12" t="s">
        <v>44</v>
      </c>
      <c r="E47" t="str">
        <f t="shared" ref="E47:F47" si="100">IF(C47 = "no" , "unsure" , IF(C47 = "" , "yes" , C47))</f>
        <v>unsure</v>
      </c>
      <c r="F47" t="str">
        <f t="shared" si="100"/>
        <v>unsure</v>
      </c>
      <c r="H47" t="str">
        <f t="shared" ref="H47:I47" si="101">IF(A47 = "no" , "no" , IF(E47 = "" , "yes" , E47))</f>
        <v>no</v>
      </c>
      <c r="I47" t="str">
        <f t="shared" si="101"/>
        <v>no</v>
      </c>
      <c r="J47" s="23" t="str">
        <f t="shared" si="79"/>
        <v>no</v>
      </c>
    </row>
    <row r="48">
      <c r="A48" s="6" t="s">
        <v>20</v>
      </c>
      <c r="B48" s="12" t="s">
        <v>20</v>
      </c>
      <c r="C48" s="6" t="s">
        <v>44</v>
      </c>
      <c r="D48" s="12" t="s">
        <v>20</v>
      </c>
      <c r="E48" t="str">
        <f t="shared" ref="E48:F48" si="102">IF(C48 = "no" , "unsure" , IF(C48 = "" , "yes" , C48))</f>
        <v>unsure</v>
      </c>
      <c r="F48" t="str">
        <f t="shared" si="102"/>
        <v>yes</v>
      </c>
      <c r="H48" t="str">
        <f t="shared" ref="H48:I48" si="103">IF(A48 = "no" , "no" , IF(E48 = "" , "yes" , E48))</f>
        <v>unsure</v>
      </c>
      <c r="I48" t="str">
        <f t="shared" si="103"/>
        <v>yes</v>
      </c>
      <c r="J48" s="23" t="str">
        <f t="shared" si="79"/>
        <v>yes</v>
      </c>
    </row>
    <row r="49">
      <c r="A49" s="6" t="s">
        <v>18</v>
      </c>
      <c r="B49" s="12" t="s">
        <v>18</v>
      </c>
      <c r="C49" s="6" t="s">
        <v>44</v>
      </c>
      <c r="D49" s="12" t="s">
        <v>44</v>
      </c>
      <c r="E49" t="str">
        <f t="shared" ref="E49:F49" si="104">IF(C49 = "no" , "unsure" , IF(C49 = "" , "yes" , C49))</f>
        <v>unsure</v>
      </c>
      <c r="F49" t="str">
        <f t="shared" si="104"/>
        <v>unsure</v>
      </c>
      <c r="H49" t="str">
        <f t="shared" ref="H49:I49" si="105">IF(A49 = "no" , "no" , IF(E49 = "" , "yes" , E49))</f>
        <v>no</v>
      </c>
      <c r="I49" t="str">
        <f t="shared" si="105"/>
        <v>no</v>
      </c>
      <c r="J49" s="23" t="str">
        <f t="shared" si="79"/>
        <v>no</v>
      </c>
    </row>
    <row r="50">
      <c r="A50" s="6" t="s">
        <v>18</v>
      </c>
      <c r="B50" s="12" t="s">
        <v>18</v>
      </c>
      <c r="C50" s="6" t="s">
        <v>44</v>
      </c>
      <c r="D50" s="12" t="s">
        <v>44</v>
      </c>
      <c r="E50" t="str">
        <f t="shared" ref="E50:F50" si="106">IF(C50 = "no" , "unsure" , IF(C50 = "" , "yes" , C50))</f>
        <v>unsure</v>
      </c>
      <c r="F50" t="str">
        <f t="shared" si="106"/>
        <v>unsure</v>
      </c>
      <c r="H50" t="str">
        <f t="shared" ref="H50:I50" si="107">IF(A50 = "no" , "no" , IF(E50 = "" , "yes" , E50))</f>
        <v>no</v>
      </c>
      <c r="I50" t="str">
        <f t="shared" si="107"/>
        <v>no</v>
      </c>
      <c r="J50" s="23" t="str">
        <f t="shared" si="79"/>
        <v>no</v>
      </c>
    </row>
    <row r="51">
      <c r="A51" s="6" t="s">
        <v>18</v>
      </c>
      <c r="B51" s="12" t="s">
        <v>18</v>
      </c>
      <c r="C51" s="6" t="s">
        <v>20</v>
      </c>
      <c r="D51" s="12" t="s">
        <v>20</v>
      </c>
      <c r="E51" t="str">
        <f t="shared" ref="E51:F51" si="108">IF(C51 = "no" , "unsure" , IF(C51 = "" , "yes" , C51))</f>
        <v>yes</v>
      </c>
      <c r="F51" t="str">
        <f t="shared" si="108"/>
        <v>yes</v>
      </c>
      <c r="H51" t="str">
        <f t="shared" ref="H51:I51" si="109">IF(A51 = "no" , "no" , IF(E51 = "" , "yes" , E51))</f>
        <v>no</v>
      </c>
      <c r="I51" t="str">
        <f t="shared" si="109"/>
        <v>no</v>
      </c>
      <c r="J51" s="23" t="str">
        <f t="shared" si="79"/>
        <v>no</v>
      </c>
    </row>
    <row r="52">
      <c r="A52" s="6" t="s">
        <v>18</v>
      </c>
      <c r="B52" s="12" t="s">
        <v>18</v>
      </c>
      <c r="C52" s="6" t="s">
        <v>44</v>
      </c>
      <c r="D52" s="12" t="s">
        <v>44</v>
      </c>
      <c r="E52" t="str">
        <f t="shared" ref="E52:F52" si="110">IF(C52 = "no" , "unsure" , IF(C52 = "" , "yes" , C52))</f>
        <v>unsure</v>
      </c>
      <c r="F52" t="str">
        <f t="shared" si="110"/>
        <v>unsure</v>
      </c>
      <c r="H52" t="str">
        <f t="shared" ref="H52:I52" si="111">IF(A52 = "no" , "no" , IF(E52 = "" , "yes" , E52))</f>
        <v>no</v>
      </c>
      <c r="I52" t="str">
        <f t="shared" si="111"/>
        <v>no</v>
      </c>
      <c r="J52" s="23" t="str">
        <f t="shared" si="79"/>
        <v>no</v>
      </c>
    </row>
    <row r="53">
      <c r="A53" s="6" t="s">
        <v>18</v>
      </c>
      <c r="B53" s="12" t="s">
        <v>18</v>
      </c>
      <c r="C53" s="6" t="s">
        <v>18</v>
      </c>
      <c r="D53" s="12" t="s">
        <v>44</v>
      </c>
      <c r="E53" t="str">
        <f t="shared" ref="E53:F53" si="112">IF(C53 = "no" , "unsure" , IF(C53 = "" , "yes" , C53))</f>
        <v>unsure</v>
      </c>
      <c r="F53" t="str">
        <f t="shared" si="112"/>
        <v>unsure</v>
      </c>
      <c r="H53" t="str">
        <f t="shared" ref="H53:I53" si="113">IF(A53 = "no" , "no" , IF(E53 = "" , "yes" , E53))</f>
        <v>no</v>
      </c>
      <c r="I53" t="str">
        <f t="shared" si="113"/>
        <v>no</v>
      </c>
      <c r="J53" s="23" t="str">
        <f t="shared" si="79"/>
        <v>no</v>
      </c>
    </row>
    <row r="54">
      <c r="A54" s="6" t="s">
        <v>20</v>
      </c>
      <c r="B54" s="12" t="s">
        <v>20</v>
      </c>
      <c r="C54" s="6" t="s">
        <v>20</v>
      </c>
      <c r="D54" s="12" t="s">
        <v>20</v>
      </c>
      <c r="E54" t="str">
        <f t="shared" ref="E54:F54" si="114">IF(C54 = "no" , "unsure" , IF(C54 = "" , "yes" , C54))</f>
        <v>yes</v>
      </c>
      <c r="F54" t="str">
        <f t="shared" si="114"/>
        <v>yes</v>
      </c>
      <c r="H54" t="str">
        <f t="shared" ref="H54:I54" si="115">IF(A54 = "no" , "no" , IF(E54 = "" , "yes" , E54))</f>
        <v>yes</v>
      </c>
      <c r="I54" t="str">
        <f t="shared" si="115"/>
        <v>yes</v>
      </c>
      <c r="J54" s="23" t="str">
        <f t="shared" si="79"/>
        <v>yes</v>
      </c>
    </row>
    <row r="55">
      <c r="A55" s="6" t="s">
        <v>18</v>
      </c>
      <c r="B55" s="12" t="s">
        <v>18</v>
      </c>
      <c r="C55" s="6" t="s">
        <v>18</v>
      </c>
      <c r="D55" s="12" t="s">
        <v>44</v>
      </c>
      <c r="E55" t="str">
        <f t="shared" ref="E55:F55" si="116">IF(C55 = "no" , "unsure" , IF(C55 = "" , "yes" , C55))</f>
        <v>unsure</v>
      </c>
      <c r="F55" t="str">
        <f t="shared" si="116"/>
        <v>unsure</v>
      </c>
      <c r="H55" t="str">
        <f t="shared" ref="H55:I55" si="117">IF(A55 = "no" , "no" , IF(E55 = "" , "yes" , E55))</f>
        <v>no</v>
      </c>
      <c r="I55" t="str">
        <f t="shared" si="117"/>
        <v>no</v>
      </c>
      <c r="J55" s="23" t="str">
        <f t="shared" si="79"/>
        <v>no</v>
      </c>
      <c r="L55" s="27"/>
      <c r="M55" s="39"/>
    </row>
    <row r="56">
      <c r="A56" s="6" t="s">
        <v>20</v>
      </c>
      <c r="B56" s="12" t="s">
        <v>20</v>
      </c>
      <c r="C56" s="6" t="s">
        <v>44</v>
      </c>
      <c r="D56" s="12" t="s">
        <v>44</v>
      </c>
      <c r="E56" t="str">
        <f t="shared" ref="E56:F56" si="118">IF(C56 = "no" , "unsure" , IF(C56 = "" , "yes" , C56))</f>
        <v>unsure</v>
      </c>
      <c r="F56" t="str">
        <f t="shared" si="118"/>
        <v>unsure</v>
      </c>
      <c r="H56" t="str">
        <f t="shared" ref="H56:I56" si="119">IF(A56 = "no" , "no" , IF(E56 = "" , "yes" , E56))</f>
        <v>unsure</v>
      </c>
      <c r="I56" t="str">
        <f t="shared" si="119"/>
        <v>unsure</v>
      </c>
      <c r="J56" s="23" t="str">
        <f t="shared" si="79"/>
        <v>no</v>
      </c>
    </row>
    <row r="57">
      <c r="A57" s="6" t="s">
        <v>18</v>
      </c>
      <c r="B57" s="12" t="s">
        <v>18</v>
      </c>
      <c r="C57" s="6" t="s">
        <v>20</v>
      </c>
      <c r="D57" s="12" t="s">
        <v>18</v>
      </c>
      <c r="E57" t="str">
        <f t="shared" ref="E57:F57" si="120">IF(C57 = "no" , "unsure" , IF(C57 = "" , "yes" , C57))</f>
        <v>yes</v>
      </c>
      <c r="F57" t="str">
        <f t="shared" si="120"/>
        <v>unsure</v>
      </c>
      <c r="H57" t="str">
        <f t="shared" ref="H57:I57" si="121">IF(A57 = "no" , "no" , IF(E57 = "" , "yes" , E57))</f>
        <v>no</v>
      </c>
      <c r="I57" t="str">
        <f t="shared" si="121"/>
        <v>no</v>
      </c>
      <c r="J57" s="23" t="str">
        <f t="shared" si="79"/>
        <v>no</v>
      </c>
    </row>
    <row r="58">
      <c r="A58" s="6" t="s">
        <v>18</v>
      </c>
      <c r="B58" s="6" t="s">
        <v>18</v>
      </c>
      <c r="C58" s="6" t="s">
        <v>18</v>
      </c>
      <c r="D58" s="6" t="s">
        <v>44</v>
      </c>
      <c r="E58" t="str">
        <f t="shared" ref="E58:F58" si="122">IF(C58 = "no" , "unsure" , IF(C58 = "" , "yes" , C58))</f>
        <v>unsure</v>
      </c>
      <c r="F58" t="str">
        <f t="shared" si="122"/>
        <v>unsure</v>
      </c>
      <c r="H58" t="str">
        <f t="shared" ref="H58:I58" si="123">IF(A58 = "no" , "no" , IF(E58 = "" , "yes" , E58))</f>
        <v>no</v>
      </c>
      <c r="I58" t="str">
        <f t="shared" si="123"/>
        <v>no</v>
      </c>
      <c r="J58" s="23" t="str">
        <f t="shared" si="79"/>
        <v>no</v>
      </c>
    </row>
    <row r="59">
      <c r="A59" s="6" t="s">
        <v>18</v>
      </c>
      <c r="B59" s="6" t="s">
        <v>18</v>
      </c>
      <c r="C59" s="6" t="s">
        <v>20</v>
      </c>
      <c r="D59" s="6" t="s">
        <v>44</v>
      </c>
      <c r="E59" t="str">
        <f t="shared" ref="E59:F59" si="124">IF(C59 = "no" , "unsure" , IF(C59 = "" , "yes" , C59))</f>
        <v>yes</v>
      </c>
      <c r="F59" t="str">
        <f t="shared" si="124"/>
        <v>unsure</v>
      </c>
      <c r="H59" t="str">
        <f t="shared" ref="H59:I59" si="125">IF(A59 = "no" , "no" , IF(E59 = "" , "yes" , E59))</f>
        <v>no</v>
      </c>
      <c r="I59" t="str">
        <f t="shared" si="125"/>
        <v>no</v>
      </c>
      <c r="J59" s="23" t="str">
        <f t="shared" si="79"/>
        <v>no</v>
      </c>
    </row>
    <row r="60">
      <c r="A60" s="6" t="s">
        <v>18</v>
      </c>
      <c r="B60" s="6" t="s">
        <v>20</v>
      </c>
      <c r="C60" s="6" t="s">
        <v>20</v>
      </c>
      <c r="D60" s="6" t="s">
        <v>20</v>
      </c>
      <c r="E60" t="str">
        <f t="shared" ref="E60:F60" si="126">IF(C60 = "no" , "unsure" , IF(C60 = "" , "yes" , C60))</f>
        <v>yes</v>
      </c>
      <c r="F60" t="str">
        <f t="shared" si="126"/>
        <v>yes</v>
      </c>
      <c r="H60" t="str">
        <f t="shared" ref="H60:I60" si="127">IF(A60 = "no" , "no" , IF(E60 = "" , "yes" , E60))</f>
        <v>no</v>
      </c>
      <c r="I60" t="str">
        <f t="shared" si="127"/>
        <v>yes</v>
      </c>
      <c r="J60" s="23" t="str">
        <f t="shared" si="79"/>
        <v>yes</v>
      </c>
    </row>
    <row r="61">
      <c r="A61" s="6" t="s">
        <v>18</v>
      </c>
      <c r="B61" s="6" t="s">
        <v>18</v>
      </c>
      <c r="C61" s="6" t="s">
        <v>20</v>
      </c>
      <c r="D61" s="6" t="s">
        <v>44</v>
      </c>
      <c r="E61" t="str">
        <f t="shared" ref="E61:F61" si="128">IF(C61 = "no" , "unsure" , IF(C61 = "" , "yes" , C61))</f>
        <v>yes</v>
      </c>
      <c r="F61" t="str">
        <f t="shared" si="128"/>
        <v>unsure</v>
      </c>
      <c r="H61" t="str">
        <f t="shared" ref="H61:I61" si="129">IF(A61 = "no" , "no" , IF(E61 = "" , "yes" , E61))</f>
        <v>no</v>
      </c>
      <c r="I61" t="str">
        <f t="shared" si="129"/>
        <v>no</v>
      </c>
      <c r="J61" s="23" t="str">
        <f t="shared" si="79"/>
        <v>no</v>
      </c>
    </row>
    <row r="62">
      <c r="A62" s="6" t="s">
        <v>20</v>
      </c>
      <c r="B62" s="6" t="s">
        <v>20</v>
      </c>
      <c r="C62" s="6" t="s">
        <v>44</v>
      </c>
      <c r="D62" s="5"/>
      <c r="E62" t="str">
        <f t="shared" ref="E62:F62" si="130">IF(C62 = "no" , "unsure" , IF(C62 = "" , "yes" , C62))</f>
        <v>unsure</v>
      </c>
      <c r="F62" t="str">
        <f t="shared" si="130"/>
        <v>yes</v>
      </c>
      <c r="H62" t="str">
        <f t="shared" ref="H62:I62" si="131">IF(A62 = "no" , "no" , IF(E62 = "" , "yes" , E62))</f>
        <v>unsure</v>
      </c>
      <c r="I62" t="str">
        <f t="shared" si="131"/>
        <v>yes</v>
      </c>
      <c r="J62" s="23" t="str">
        <f t="shared" si="79"/>
        <v>yes</v>
      </c>
    </row>
    <row r="63">
      <c r="A63" s="6" t="s">
        <v>20</v>
      </c>
      <c r="B63" s="6" t="s">
        <v>20</v>
      </c>
      <c r="C63" s="6" t="s">
        <v>44</v>
      </c>
      <c r="D63" s="6" t="s">
        <v>44</v>
      </c>
      <c r="E63" t="str">
        <f t="shared" ref="E63:F63" si="132">IF(C63 = "no" , "unsure" , IF(C63 = "" , "yes" , C63))</f>
        <v>unsure</v>
      </c>
      <c r="F63" t="str">
        <f t="shared" si="132"/>
        <v>unsure</v>
      </c>
      <c r="H63" t="str">
        <f t="shared" ref="H63:I63" si="133">IF(A63 = "no" , "no" , IF(E63 = "" , "yes" , E63))</f>
        <v>unsure</v>
      </c>
      <c r="I63" t="str">
        <f t="shared" si="133"/>
        <v>unsure</v>
      </c>
      <c r="J63" s="23" t="str">
        <f t="shared" si="79"/>
        <v>no</v>
      </c>
    </row>
    <row r="64">
      <c r="A64" s="6" t="s">
        <v>18</v>
      </c>
      <c r="B64" s="6" t="s">
        <v>20</v>
      </c>
      <c r="C64" s="6" t="s">
        <v>44</v>
      </c>
      <c r="D64" s="6" t="s">
        <v>44</v>
      </c>
      <c r="E64" t="str">
        <f t="shared" ref="E64:F64" si="134">IF(C64 = "no" , "unsure" , IF(C64 = "" , "yes" , C64))</f>
        <v>unsure</v>
      </c>
      <c r="F64" t="str">
        <f t="shared" si="134"/>
        <v>unsure</v>
      </c>
      <c r="H64" t="str">
        <f t="shared" ref="H64:I64" si="135">IF(A64 = "no" , "no" , IF(E64 = "" , "yes" , E64))</f>
        <v>no</v>
      </c>
      <c r="I64" t="str">
        <f t="shared" si="135"/>
        <v>unsure</v>
      </c>
      <c r="J64" s="23" t="str">
        <f t="shared" si="79"/>
        <v>no</v>
      </c>
    </row>
    <row r="65">
      <c r="A65" s="6" t="s">
        <v>20</v>
      </c>
      <c r="B65" s="6" t="s">
        <v>20</v>
      </c>
      <c r="C65" s="6" t="s">
        <v>44</v>
      </c>
      <c r="D65" s="6" t="s">
        <v>44</v>
      </c>
      <c r="E65" t="str">
        <f t="shared" ref="E65:F65" si="136">IF(C65 = "no" , "unsure" , IF(C65 = "" , "yes" , C65))</f>
        <v>unsure</v>
      </c>
      <c r="F65" t="str">
        <f t="shared" si="136"/>
        <v>unsure</v>
      </c>
      <c r="H65" t="str">
        <f t="shared" ref="H65:I65" si="137">IF(A65 = "no" , "no" , IF(E65 = "" , "yes" , E65))</f>
        <v>unsure</v>
      </c>
      <c r="I65" t="str">
        <f t="shared" si="137"/>
        <v>unsure</v>
      </c>
      <c r="J65" s="23" t="str">
        <f t="shared" si="79"/>
        <v>no</v>
      </c>
    </row>
    <row r="66">
      <c r="A66" s="6" t="s">
        <v>18</v>
      </c>
      <c r="B66" s="6" t="s">
        <v>18</v>
      </c>
      <c r="C66" s="6" t="s">
        <v>18</v>
      </c>
      <c r="D66" s="6" t="s">
        <v>18</v>
      </c>
      <c r="E66" t="str">
        <f t="shared" ref="E66:F66" si="138">IF(C66 = "no" , "unsure" , IF(C66 = "" , "yes" , C66))</f>
        <v>unsure</v>
      </c>
      <c r="F66" t="str">
        <f t="shared" si="138"/>
        <v>unsure</v>
      </c>
      <c r="H66" t="str">
        <f t="shared" ref="H66:I66" si="139">IF(A66 = "no" , "no" , IF(E66 = "" , "yes" , E66))</f>
        <v>no</v>
      </c>
      <c r="I66" t="str">
        <f t="shared" si="139"/>
        <v>no</v>
      </c>
      <c r="J66" s="23" t="str">
        <f t="shared" si="79"/>
        <v>no</v>
      </c>
    </row>
  </sheetData>
  <dataValidations>
    <dataValidation type="list" allowBlank="1" sqref="C2:D66">
      <formula1>"yes,no,unsure"</formula1>
    </dataValidation>
    <dataValidation type="list" allowBlank="1" sqref="A2:B66">
      <formula1>"yes,no"</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ht="67.5" customHeight="1">
      <c r="A1" s="27" t="s">
        <v>225</v>
      </c>
      <c r="B1" s="27" t="s">
        <v>226</v>
      </c>
      <c r="G1" s="1" t="s">
        <v>7</v>
      </c>
    </row>
    <row r="2">
      <c r="A2" t="str">
        <f>'R1 included'!H2</f>
        <v>no</v>
      </c>
      <c r="B2" t="str">
        <f>'R2 included'!H2</f>
        <v>no</v>
      </c>
    </row>
    <row r="3">
      <c r="A3" t="str">
        <f>'R1 included'!H3</f>
        <v>no</v>
      </c>
      <c r="B3" t="str">
        <f>'R2 included'!H3</f>
        <v>no</v>
      </c>
    </row>
    <row r="4">
      <c r="A4" t="str">
        <f>'R1 included'!H4</f>
        <v>no</v>
      </c>
      <c r="B4" t="str">
        <f>'R2 included'!H4</f>
        <v>no</v>
      </c>
    </row>
    <row r="5">
      <c r="A5" t="str">
        <f>'R1 included'!H5</f>
        <v>yes</v>
      </c>
      <c r="B5" t="str">
        <f>'R2 included'!H5</f>
        <v>yes</v>
      </c>
    </row>
    <row r="6">
      <c r="A6" t="str">
        <f>'R1 included'!H6</f>
        <v>no</v>
      </c>
      <c r="B6" t="str">
        <f>'R2 included'!H6</f>
        <v>no</v>
      </c>
      <c r="N6" s="27" t="s">
        <v>278</v>
      </c>
      <c r="O6" s="27" t="s">
        <v>279</v>
      </c>
    </row>
    <row r="7">
      <c r="A7" t="str">
        <f>'R1 included'!H7</f>
        <v>yes</v>
      </c>
      <c r="B7" t="str">
        <f>'R2 included'!H7</f>
        <v>yes</v>
      </c>
      <c r="G7" s="27" t="s">
        <v>225</v>
      </c>
    </row>
    <row r="8">
      <c r="A8" t="str">
        <f>'R1 included'!H8</f>
        <v>yes</v>
      </c>
      <c r="B8" t="str">
        <f>'R2 included'!H8</f>
        <v>yes</v>
      </c>
      <c r="E8" s="28"/>
      <c r="F8" s="41" t="s">
        <v>20</v>
      </c>
      <c r="G8" s="41" t="s">
        <v>18</v>
      </c>
      <c r="H8" s="41" t="s">
        <v>44</v>
      </c>
      <c r="I8" s="23" t="s">
        <v>281</v>
      </c>
      <c r="M8" t="str">
        <f>E12</f>
        <v>total</v>
      </c>
      <c r="N8">
        <f>SUM(N9:N11)</f>
        <v>65</v>
      </c>
    </row>
    <row r="9">
      <c r="A9" t="str">
        <f>'R1 included'!H9</f>
        <v>yes</v>
      </c>
      <c r="B9" t="str">
        <f>'R2 included'!H9</f>
        <v>yes</v>
      </c>
      <c r="E9" s="41" t="s">
        <v>20</v>
      </c>
      <c r="F9" s="28">
        <f t="shared" ref="F9:H9" si="1">COUNTIFS($A$2:$A$66 , F$8 , $B$2:$B$66 , $E9)</f>
        <v>20</v>
      </c>
      <c r="G9" s="28">
        <f t="shared" si="1"/>
        <v>7</v>
      </c>
      <c r="H9" s="28">
        <f t="shared" si="1"/>
        <v>0</v>
      </c>
      <c r="I9">
        <f t="shared" ref="I9:I11" si="3">SUM(F9:H9)</f>
        <v>27</v>
      </c>
      <c r="M9" t="str">
        <f t="shared" ref="M9:M10" si="4">E9</f>
        <v>yes</v>
      </c>
      <c r="N9">
        <f>(I9 + F12) / 2</f>
        <v>26</v>
      </c>
      <c r="O9" s="42">
        <f t="shared" ref="O9:O10" si="5"> (N9 / N$8)</f>
        <v>0.4</v>
      </c>
    </row>
    <row r="10">
      <c r="A10" t="str">
        <f>'R1 included'!H10</f>
        <v>no</v>
      </c>
      <c r="B10" t="str">
        <f>'R2 included'!H10</f>
        <v>no</v>
      </c>
      <c r="D10" s="27" t="s">
        <v>226</v>
      </c>
      <c r="E10" s="41" t="s">
        <v>18</v>
      </c>
      <c r="F10" s="28">
        <f t="shared" ref="F10:H10" si="2">COUNTIFS($A$2:$A$66 , F$8 , $B$2:$B$66 , $E10)</f>
        <v>5</v>
      </c>
      <c r="G10" s="28">
        <f t="shared" si="2"/>
        <v>33</v>
      </c>
      <c r="H10" s="28">
        <f t="shared" si="2"/>
        <v>0</v>
      </c>
      <c r="I10">
        <f t="shared" si="3"/>
        <v>38</v>
      </c>
      <c r="M10" t="str">
        <f t="shared" si="4"/>
        <v>no</v>
      </c>
      <c r="N10">
        <f> (G12 + I10) / 2</f>
        <v>39</v>
      </c>
      <c r="O10" s="42">
        <f t="shared" si="5"/>
        <v>0.6</v>
      </c>
    </row>
    <row r="11">
      <c r="A11" t="str">
        <f>'R1 included'!H11</f>
        <v>no</v>
      </c>
      <c r="B11" t="str">
        <f>'R2 included'!H11</f>
        <v>no</v>
      </c>
      <c r="E11" s="41" t="s">
        <v>44</v>
      </c>
      <c r="F11" s="28">
        <f t="shared" ref="F11:H11" si="6">COUNTIFS($A$2:$A$66 , F$8 , $B$2:$B$66 , $E11)</f>
        <v>0</v>
      </c>
      <c r="G11" s="28">
        <f t="shared" si="6"/>
        <v>0</v>
      </c>
      <c r="H11" s="28">
        <f t="shared" si="6"/>
        <v>0</v>
      </c>
      <c r="I11">
        <f t="shared" si="3"/>
        <v>0</v>
      </c>
      <c r="O11" s="42"/>
    </row>
    <row r="12">
      <c r="A12" t="str">
        <f>'R1 included'!H12</f>
        <v>no</v>
      </c>
      <c r="B12" t="str">
        <f>'R2 included'!H12</f>
        <v>no</v>
      </c>
      <c r="E12" s="23" t="s">
        <v>281</v>
      </c>
      <c r="F12">
        <f t="shared" ref="F12:I12" si="7">SUM(F9:F11)</f>
        <v>25</v>
      </c>
      <c r="G12">
        <f t="shared" si="7"/>
        <v>40</v>
      </c>
      <c r="H12">
        <f t="shared" si="7"/>
        <v>0</v>
      </c>
      <c r="I12">
        <f t="shared" si="7"/>
        <v>65</v>
      </c>
    </row>
    <row r="13">
      <c r="A13" t="str">
        <f>'R1 included'!H13</f>
        <v>yes</v>
      </c>
      <c r="B13" t="str">
        <f>'R2 included'!H13</f>
        <v>yes</v>
      </c>
    </row>
    <row r="14">
      <c r="A14" t="str">
        <f>'R1 included'!H14</f>
        <v>no</v>
      </c>
      <c r="B14" t="str">
        <f>'R2 included'!H14</f>
        <v>no</v>
      </c>
    </row>
    <row r="15">
      <c r="A15" t="str">
        <f>'R1 included'!H15</f>
        <v>yes</v>
      </c>
      <c r="B15" t="str">
        <f>'R2 included'!H15</f>
        <v>yes</v>
      </c>
      <c r="E15" s="23" t="s">
        <v>285</v>
      </c>
      <c r="F15">
        <f>F9</f>
        <v>20</v>
      </c>
      <c r="G15">
        <f>G10</f>
        <v>33</v>
      </c>
      <c r="H15">
        <f>H11</f>
        <v>0</v>
      </c>
      <c r="I15">
        <f t="shared" ref="I15:I16" si="8">SUM(F15:H15)</f>
        <v>53</v>
      </c>
    </row>
    <row r="16">
      <c r="A16" t="str">
        <f>'R1 included'!H16</f>
        <v>no</v>
      </c>
      <c r="B16" t="str">
        <f>'R2 included'!H16</f>
        <v>no</v>
      </c>
      <c r="E16" s="23" t="s">
        <v>286</v>
      </c>
      <c r="F16">
        <f>F$12 * $I9 / $I$12</f>
        <v>10.38461538</v>
      </c>
      <c r="G16">
        <f>G$12 * $I10 / $I$12</f>
        <v>23.38461538</v>
      </c>
      <c r="H16">
        <f>H$12 * $I11 / $I$12</f>
        <v>0</v>
      </c>
      <c r="I16">
        <f t="shared" si="8"/>
        <v>33.76923077</v>
      </c>
    </row>
    <row r="17">
      <c r="A17" t="str">
        <f>'R1 included'!H17</f>
        <v>no</v>
      </c>
      <c r="B17" t="str">
        <f>'R2 included'!H17</f>
        <v>no</v>
      </c>
    </row>
    <row r="18">
      <c r="A18" t="str">
        <f>'R1 included'!H18</f>
        <v>yes</v>
      </c>
      <c r="B18" t="str">
        <f>'R2 included'!H18</f>
        <v>yes</v>
      </c>
    </row>
    <row r="19">
      <c r="A19" t="str">
        <f>'R1 included'!H19</f>
        <v>no</v>
      </c>
      <c r="B19" t="str">
        <f>'R2 included'!H19</f>
        <v>no</v>
      </c>
    </row>
    <row r="20">
      <c r="A20" t="str">
        <f>'R1 included'!H20</f>
        <v>no</v>
      </c>
      <c r="B20" t="str">
        <f>'R2 included'!H20</f>
        <v>no</v>
      </c>
    </row>
    <row r="21">
      <c r="A21" t="str">
        <f>'R1 included'!H21</f>
        <v>no</v>
      </c>
      <c r="B21" t="str">
        <f>'R2 included'!H21</f>
        <v>no</v>
      </c>
    </row>
    <row r="22">
      <c r="A22" t="str">
        <f>'R1 included'!H22</f>
        <v>yes</v>
      </c>
      <c r="B22" t="str">
        <f>'R2 included'!H22</f>
        <v>yes</v>
      </c>
      <c r="E22" s="27" t="s">
        <v>288</v>
      </c>
      <c r="F22" s="39">
        <f>(I15 - I16) / (I12 - I16)</f>
        <v>0.6157635468</v>
      </c>
    </row>
    <row r="23">
      <c r="A23" t="str">
        <f>'R1 included'!H23</f>
        <v>yes</v>
      </c>
      <c r="B23" t="str">
        <f>'R2 included'!H23</f>
        <v>yes</v>
      </c>
    </row>
    <row r="24">
      <c r="A24" t="str">
        <f>'R1 included'!H24</f>
        <v>no</v>
      </c>
      <c r="B24" t="str">
        <f>'R2 included'!H24</f>
        <v>no</v>
      </c>
    </row>
    <row r="25">
      <c r="A25" t="str">
        <f>'R1 included'!H25</f>
        <v>no</v>
      </c>
      <c r="B25" t="str">
        <f>'R2 included'!H25</f>
        <v>no</v>
      </c>
    </row>
    <row r="26">
      <c r="A26" t="str">
        <f>'R1 included'!H26</f>
        <v>yes</v>
      </c>
      <c r="B26" t="str">
        <f>'R2 included'!H26</f>
        <v>no</v>
      </c>
    </row>
    <row r="27">
      <c r="A27" t="str">
        <f>'R1 included'!H27</f>
        <v>no</v>
      </c>
      <c r="B27" t="str">
        <f>'R2 included'!H27</f>
        <v>no</v>
      </c>
    </row>
    <row r="28">
      <c r="A28" t="str">
        <f>'R1 included'!H28</f>
        <v>no</v>
      </c>
      <c r="B28" t="str">
        <f>'R2 included'!H28</f>
        <v>no</v>
      </c>
    </row>
    <row r="29">
      <c r="A29" t="str">
        <f>'R1 included'!H29</f>
        <v>no</v>
      </c>
      <c r="B29" t="str">
        <f>'R2 included'!H29</f>
        <v>yes</v>
      </c>
    </row>
    <row r="30">
      <c r="A30" t="str">
        <f>'R1 included'!H30</f>
        <v>no</v>
      </c>
      <c r="B30" t="str">
        <f>'R2 included'!H30</f>
        <v>no</v>
      </c>
    </row>
    <row r="31">
      <c r="A31" t="str">
        <f>'R1 included'!H31</f>
        <v>no</v>
      </c>
      <c r="B31" t="str">
        <f>'R2 included'!H31</f>
        <v>no</v>
      </c>
    </row>
    <row r="32">
      <c r="A32" t="str">
        <f>'R1 included'!H32</f>
        <v>no</v>
      </c>
      <c r="B32" t="str">
        <f>'R2 included'!H32</f>
        <v>no</v>
      </c>
    </row>
    <row r="33">
      <c r="A33" t="str">
        <f>'R1 included'!H33</f>
        <v>yes</v>
      </c>
      <c r="B33" t="str">
        <f>'R2 included'!H33</f>
        <v>yes</v>
      </c>
    </row>
    <row r="34">
      <c r="A34" t="str">
        <f>'R1 included'!H34</f>
        <v>no</v>
      </c>
      <c r="B34" t="str">
        <f>'R2 included'!H34</f>
        <v>no</v>
      </c>
    </row>
    <row r="35">
      <c r="A35" t="str">
        <f>'R1 included'!H35</f>
        <v>no</v>
      </c>
      <c r="B35" t="str">
        <f>'R2 included'!H35</f>
        <v>no</v>
      </c>
    </row>
    <row r="36">
      <c r="A36" t="str">
        <f>'R1 included'!H36</f>
        <v>yes</v>
      </c>
      <c r="B36" t="str">
        <f>'R2 included'!H36</f>
        <v>yes</v>
      </c>
    </row>
    <row r="37">
      <c r="A37" t="str">
        <f>'R1 included'!H37</f>
        <v>no</v>
      </c>
      <c r="B37" t="str">
        <f>'R2 included'!H37</f>
        <v>no</v>
      </c>
    </row>
    <row r="38">
      <c r="A38" t="str">
        <f>'R1 included'!H38</f>
        <v>yes</v>
      </c>
      <c r="B38" t="str">
        <f>'R2 included'!H38</f>
        <v>yes</v>
      </c>
    </row>
    <row r="39">
      <c r="A39" t="str">
        <f>'R1 included'!H39</f>
        <v>no</v>
      </c>
      <c r="B39" t="str">
        <f>'R2 included'!H39</f>
        <v>no</v>
      </c>
    </row>
    <row r="40">
      <c r="A40" t="str">
        <f>'R1 included'!H40</f>
        <v>no</v>
      </c>
      <c r="B40" t="str">
        <f>'R2 included'!H40</f>
        <v>no</v>
      </c>
    </row>
    <row r="41">
      <c r="A41" t="str">
        <f>'R1 included'!H41</f>
        <v>no</v>
      </c>
      <c r="B41" t="str">
        <f>'R2 included'!H41</f>
        <v>no</v>
      </c>
    </row>
    <row r="42">
      <c r="A42" t="str">
        <f>'R1 included'!H42</f>
        <v>yes</v>
      </c>
      <c r="B42" t="str">
        <f>'R2 included'!H42</f>
        <v>yes</v>
      </c>
    </row>
    <row r="43">
      <c r="A43" t="str">
        <f>'R1 included'!H43</f>
        <v>no</v>
      </c>
      <c r="B43" t="str">
        <f>'R2 included'!H43</f>
        <v>yes</v>
      </c>
    </row>
    <row r="44">
      <c r="A44" t="str">
        <f>'R1 included'!H44</f>
        <v>no</v>
      </c>
      <c r="B44" t="str">
        <f>'R2 included'!H44</f>
        <v>no</v>
      </c>
    </row>
    <row r="45">
      <c r="A45" t="str">
        <f>'R1 included'!H45</f>
        <v>no</v>
      </c>
      <c r="B45" t="str">
        <f>'R2 included'!H45</f>
        <v>yes</v>
      </c>
    </row>
    <row r="46">
      <c r="A46" t="str">
        <f>'R1 included'!H46</f>
        <v>yes</v>
      </c>
      <c r="B46" t="str">
        <f>'R2 included'!H46</f>
        <v>no</v>
      </c>
    </row>
    <row r="47">
      <c r="A47" t="str">
        <f>'R1 included'!H47</f>
        <v>no</v>
      </c>
      <c r="B47" t="str">
        <f>'R2 included'!H47</f>
        <v>yes</v>
      </c>
    </row>
    <row r="48">
      <c r="A48" t="str">
        <f>'R1 included'!H48</f>
        <v>yes</v>
      </c>
      <c r="B48" t="str">
        <f>'R2 included'!H48</f>
        <v>yes</v>
      </c>
    </row>
    <row r="49">
      <c r="A49" t="str">
        <f>'R1 included'!H49</f>
        <v>no</v>
      </c>
      <c r="B49" t="str">
        <f>'R2 included'!H49</f>
        <v>no</v>
      </c>
    </row>
    <row r="50">
      <c r="A50" t="str">
        <f>'R1 included'!H50</f>
        <v>no</v>
      </c>
      <c r="B50" t="str">
        <f>'R2 included'!H50</f>
        <v>yes</v>
      </c>
    </row>
    <row r="51">
      <c r="A51" t="str">
        <f>'R1 included'!H51</f>
        <v>yes</v>
      </c>
      <c r="B51" t="str">
        <f>'R2 included'!H51</f>
        <v>no</v>
      </c>
    </row>
    <row r="52">
      <c r="A52" t="str">
        <f>'R1 included'!H52</f>
        <v>no</v>
      </c>
      <c r="B52" t="str">
        <f>'R2 included'!H52</f>
        <v>no</v>
      </c>
    </row>
    <row r="53">
      <c r="A53" t="str">
        <f>'R1 included'!H53</f>
        <v>no</v>
      </c>
      <c r="B53" t="str">
        <f>'R2 included'!H53</f>
        <v>no</v>
      </c>
    </row>
    <row r="54">
      <c r="A54" t="str">
        <f>'R1 included'!H54</f>
        <v>yes</v>
      </c>
      <c r="B54" t="str">
        <f>'R2 included'!H54</f>
        <v>yes</v>
      </c>
    </row>
    <row r="55">
      <c r="A55" t="str">
        <f>'R1 included'!H55</f>
        <v>no</v>
      </c>
      <c r="B55" t="str">
        <f>'R2 included'!H55</f>
        <v>no</v>
      </c>
    </row>
    <row r="56">
      <c r="A56" t="str">
        <f>'R1 included'!H56</f>
        <v>yes</v>
      </c>
      <c r="B56" t="str">
        <f>'R2 included'!H56</f>
        <v>yes</v>
      </c>
    </row>
    <row r="57">
      <c r="A57" t="str">
        <f>'R1 included'!H57</f>
        <v>yes</v>
      </c>
      <c r="B57" t="str">
        <f>'R2 included'!H57</f>
        <v>yes</v>
      </c>
    </row>
    <row r="58">
      <c r="A58" t="str">
        <f>'R1 included'!H58</f>
        <v>no</v>
      </c>
      <c r="B58" t="str">
        <f>'R2 included'!H58</f>
        <v>no</v>
      </c>
    </row>
    <row r="59">
      <c r="A59" t="str">
        <f>'R1 included'!H59</f>
        <v>yes</v>
      </c>
      <c r="B59" t="str">
        <f>'R2 included'!H59</f>
        <v>no</v>
      </c>
    </row>
    <row r="60">
      <c r="A60" t="str">
        <f>'R1 included'!H60</f>
        <v>no</v>
      </c>
      <c r="B60" t="str">
        <f>'R2 included'!H60</f>
        <v>yes</v>
      </c>
    </row>
    <row r="61">
      <c r="A61" t="str">
        <f>'R1 included'!H61</f>
        <v>no</v>
      </c>
      <c r="B61" t="str">
        <f>'R2 included'!H61</f>
        <v>no</v>
      </c>
    </row>
    <row r="62">
      <c r="A62" t="str">
        <f>'R1 included'!H62</f>
        <v>yes</v>
      </c>
      <c r="B62" t="str">
        <f>'R2 included'!H62</f>
        <v>yes</v>
      </c>
    </row>
    <row r="63">
      <c r="A63" t="str">
        <f>'R1 included'!H63</f>
        <v>yes</v>
      </c>
      <c r="B63" t="str">
        <f>'R2 included'!H63</f>
        <v>yes</v>
      </c>
    </row>
    <row r="64">
      <c r="A64" t="str">
        <f>'R1 included'!H64</f>
        <v>no</v>
      </c>
      <c r="B64" t="str">
        <f>'R2 included'!H64</f>
        <v>yes</v>
      </c>
    </row>
    <row r="65">
      <c r="A65" t="str">
        <f>'R1 included'!H65</f>
        <v>yes</v>
      </c>
      <c r="B65" t="str">
        <f>'R2 included'!H65</f>
        <v>yes</v>
      </c>
    </row>
    <row r="66">
      <c r="A66" t="str">
        <f>'R1 included'!H66</f>
        <v>yes</v>
      </c>
      <c r="B66" t="str">
        <f>'R2 included'!H66</f>
        <v>no</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ht="67.5" customHeight="1">
      <c r="A1" s="27" t="s">
        <v>225</v>
      </c>
      <c r="B1" s="27" t="s">
        <v>226</v>
      </c>
      <c r="G1" s="1" t="s">
        <v>8</v>
      </c>
    </row>
    <row r="2">
      <c r="A2" t="str">
        <f>'R1 included'!I2</f>
        <v>no</v>
      </c>
      <c r="B2" t="str">
        <f>'R2 included'!I2</f>
        <v>no</v>
      </c>
    </row>
    <row r="3">
      <c r="A3" t="str">
        <f>'R1 included'!I3</f>
        <v>no</v>
      </c>
      <c r="B3" t="str">
        <f>'R2 included'!I3</f>
        <v>no</v>
      </c>
    </row>
    <row r="4">
      <c r="A4" t="str">
        <f>'R1 included'!I4</f>
        <v>no</v>
      </c>
      <c r="B4" t="str">
        <f>'R2 included'!I4</f>
        <v>no</v>
      </c>
    </row>
    <row r="5">
      <c r="A5" t="str">
        <f>'R1 included'!I5</f>
        <v>yes</v>
      </c>
      <c r="B5" t="str">
        <f>'R2 included'!I5</f>
        <v>yes</v>
      </c>
    </row>
    <row r="6">
      <c r="A6" t="str">
        <f>'R1 included'!I6</f>
        <v>no</v>
      </c>
      <c r="B6" t="str">
        <f>'R2 included'!I6</f>
        <v>no</v>
      </c>
      <c r="G6" s="39"/>
      <c r="N6" s="27" t="s">
        <v>278</v>
      </c>
      <c r="O6" s="27" t="s">
        <v>279</v>
      </c>
    </row>
    <row r="7">
      <c r="A7" t="str">
        <f>'R1 included'!I7</f>
        <v>no</v>
      </c>
      <c r="B7" t="str">
        <f>'R2 included'!I7</f>
        <v>no</v>
      </c>
      <c r="G7" s="27" t="s">
        <v>225</v>
      </c>
    </row>
    <row r="8">
      <c r="A8" t="str">
        <f>'R1 included'!I8</f>
        <v>yes</v>
      </c>
      <c r="B8" t="str">
        <f>'R2 included'!I8</f>
        <v>yes</v>
      </c>
      <c r="E8" s="28"/>
      <c r="F8" s="41" t="s">
        <v>20</v>
      </c>
      <c r="G8" s="41" t="s">
        <v>18</v>
      </c>
      <c r="H8" s="41" t="s">
        <v>44</v>
      </c>
      <c r="I8" s="23" t="s">
        <v>281</v>
      </c>
      <c r="M8" t="str">
        <f>E12</f>
        <v>total</v>
      </c>
      <c r="N8">
        <f>SUM(N9:N11)</f>
        <v>65</v>
      </c>
    </row>
    <row r="9">
      <c r="A9" t="str">
        <f>'R1 included'!I9</f>
        <v>yes</v>
      </c>
      <c r="B9" t="str">
        <f>'R2 included'!I9</f>
        <v>yes</v>
      </c>
      <c r="E9" s="41" t="s">
        <v>20</v>
      </c>
      <c r="F9" s="28">
        <f t="shared" ref="F9:H9" si="1">COUNTIFS($A$2:$A$66 , F$8 , $B$2:$B$66 , $E9)</f>
        <v>12</v>
      </c>
      <c r="G9" s="28">
        <f t="shared" si="1"/>
        <v>4</v>
      </c>
      <c r="H9" s="28">
        <f t="shared" si="1"/>
        <v>0</v>
      </c>
      <c r="I9">
        <f t="shared" ref="I9:I11" si="3">SUM(F9:H9)</f>
        <v>16</v>
      </c>
      <c r="M9" t="str">
        <f t="shared" ref="M9:M10" si="4">E9</f>
        <v>yes</v>
      </c>
      <c r="N9">
        <f>(I9 + F12) / 2</f>
        <v>14.5</v>
      </c>
      <c r="O9" s="42">
        <f t="shared" ref="O9:O10" si="5"> (N9 / N$8)</f>
        <v>0.2230769231</v>
      </c>
    </row>
    <row r="10">
      <c r="A10" t="str">
        <f>'R1 included'!I10</f>
        <v>no</v>
      </c>
      <c r="B10" t="str">
        <f>'R2 included'!I10</f>
        <v>no</v>
      </c>
      <c r="D10" s="27" t="s">
        <v>226</v>
      </c>
      <c r="E10" s="41" t="s">
        <v>18</v>
      </c>
      <c r="F10" s="28">
        <f t="shared" ref="F10:H10" si="2">COUNTIFS($A$2:$A$66 , F$8 , $B$2:$B$66 , $E10)</f>
        <v>1</v>
      </c>
      <c r="G10" s="28">
        <f t="shared" si="2"/>
        <v>48</v>
      </c>
      <c r="H10" s="28">
        <f t="shared" si="2"/>
        <v>0</v>
      </c>
      <c r="I10">
        <f t="shared" si="3"/>
        <v>49</v>
      </c>
      <c r="M10" t="str">
        <f t="shared" si="4"/>
        <v>no</v>
      </c>
      <c r="N10">
        <f> (G12 + I10) / 2</f>
        <v>50.5</v>
      </c>
      <c r="O10" s="42">
        <f t="shared" si="5"/>
        <v>0.7769230769</v>
      </c>
    </row>
    <row r="11">
      <c r="A11" t="str">
        <f>'R1 included'!I11</f>
        <v>no</v>
      </c>
      <c r="B11" t="str">
        <f>'R2 included'!I11</f>
        <v>no</v>
      </c>
      <c r="E11" s="41" t="s">
        <v>44</v>
      </c>
      <c r="F11" s="28">
        <f t="shared" ref="F11:H11" si="6">COUNTIFS($A$2:$A$66 , F$8 , $B$2:$B$66 , $E11)</f>
        <v>0</v>
      </c>
      <c r="G11" s="28">
        <f t="shared" si="6"/>
        <v>0</v>
      </c>
      <c r="H11" s="28">
        <f t="shared" si="6"/>
        <v>0</v>
      </c>
      <c r="I11">
        <f t="shared" si="3"/>
        <v>0</v>
      </c>
      <c r="O11" s="42"/>
    </row>
    <row r="12">
      <c r="A12" t="str">
        <f>'R1 included'!I12</f>
        <v>no</v>
      </c>
      <c r="B12" t="str">
        <f>'R2 included'!I12</f>
        <v>no</v>
      </c>
      <c r="E12" s="23" t="s">
        <v>281</v>
      </c>
      <c r="F12">
        <f t="shared" ref="F12:I12" si="7">SUM(F9:F11)</f>
        <v>13</v>
      </c>
      <c r="G12">
        <f t="shared" si="7"/>
        <v>52</v>
      </c>
      <c r="H12">
        <f t="shared" si="7"/>
        <v>0</v>
      </c>
      <c r="I12">
        <f t="shared" si="7"/>
        <v>65</v>
      </c>
    </row>
    <row r="13">
      <c r="A13" t="str">
        <f>'R1 included'!I13</f>
        <v>no</v>
      </c>
      <c r="B13" t="str">
        <f>'R2 included'!I13</f>
        <v>no</v>
      </c>
    </row>
    <row r="14">
      <c r="A14" t="str">
        <f>'R1 included'!I14</f>
        <v>no</v>
      </c>
      <c r="B14" t="str">
        <f>'R2 included'!I14</f>
        <v>no</v>
      </c>
    </row>
    <row r="15">
      <c r="A15" t="str">
        <f>'R1 included'!I15</f>
        <v>no</v>
      </c>
      <c r="B15" t="str">
        <f>'R2 included'!I15</f>
        <v>no</v>
      </c>
      <c r="E15" s="23" t="s">
        <v>285</v>
      </c>
      <c r="F15">
        <f>F9</f>
        <v>12</v>
      </c>
      <c r="G15">
        <f>G10</f>
        <v>48</v>
      </c>
      <c r="H15">
        <f>H11</f>
        <v>0</v>
      </c>
      <c r="I15">
        <f t="shared" ref="I15:I16" si="8">SUM(F15:H15)</f>
        <v>60</v>
      </c>
    </row>
    <row r="16">
      <c r="A16" t="str">
        <f>'R1 included'!I16</f>
        <v>no</v>
      </c>
      <c r="B16" t="str">
        <f>'R2 included'!I16</f>
        <v>no</v>
      </c>
      <c r="E16" s="23" t="s">
        <v>286</v>
      </c>
      <c r="F16">
        <f>F$12 * $I9 / $I$12</f>
        <v>3.2</v>
      </c>
      <c r="G16">
        <f>G$12 * $I10 / $I$12</f>
        <v>39.2</v>
      </c>
      <c r="H16">
        <f>H$12 * $I11 / $I$12</f>
        <v>0</v>
      </c>
      <c r="I16">
        <f t="shared" si="8"/>
        <v>42.4</v>
      </c>
    </row>
    <row r="17">
      <c r="A17" t="str">
        <f>'R1 included'!I17</f>
        <v>no</v>
      </c>
      <c r="B17" t="str">
        <f>'R2 included'!I17</f>
        <v>no</v>
      </c>
    </row>
    <row r="18">
      <c r="A18" t="str">
        <f>'R1 included'!I18</f>
        <v>yes</v>
      </c>
      <c r="B18" t="str">
        <f>'R2 included'!I18</f>
        <v>yes</v>
      </c>
    </row>
    <row r="19">
      <c r="A19" t="str">
        <f>'R1 included'!I19</f>
        <v>no</v>
      </c>
      <c r="B19" t="str">
        <f>'R2 included'!I19</f>
        <v>no</v>
      </c>
    </row>
    <row r="20">
      <c r="A20" t="str">
        <f>'R1 included'!I20</f>
        <v>no</v>
      </c>
      <c r="B20" t="str">
        <f>'R2 included'!I20</f>
        <v>no</v>
      </c>
    </row>
    <row r="21">
      <c r="A21" t="str">
        <f>'R1 included'!I21</f>
        <v>no</v>
      </c>
      <c r="B21" t="str">
        <f>'R2 included'!I21</f>
        <v>no</v>
      </c>
    </row>
    <row r="22">
      <c r="A22" t="str">
        <f>'R1 included'!I22</f>
        <v>no</v>
      </c>
      <c r="B22" t="str">
        <f>'R2 included'!I22</f>
        <v>no</v>
      </c>
      <c r="E22" s="27" t="s">
        <v>288</v>
      </c>
      <c r="F22" s="39">
        <f>(I15 - I16) / (I12 - I16)</f>
        <v>0.7787610619</v>
      </c>
    </row>
    <row r="23">
      <c r="A23" t="str">
        <f>'R1 included'!I23</f>
        <v>yes</v>
      </c>
      <c r="B23" t="str">
        <f>'R2 included'!I23</f>
        <v>yes</v>
      </c>
    </row>
    <row r="24">
      <c r="A24" t="str">
        <f>'R1 included'!I24</f>
        <v>no</v>
      </c>
      <c r="B24" t="str">
        <f>'R2 included'!I24</f>
        <v>no</v>
      </c>
    </row>
    <row r="25">
      <c r="A25" t="str">
        <f>'R1 included'!I25</f>
        <v>no</v>
      </c>
      <c r="B25" t="str">
        <f>'R2 included'!I25</f>
        <v>no</v>
      </c>
    </row>
    <row r="26">
      <c r="A26" t="str">
        <f>'R1 included'!I26</f>
        <v>yes</v>
      </c>
      <c r="B26" t="str">
        <f>'R2 included'!I26</f>
        <v>no</v>
      </c>
    </row>
    <row r="27">
      <c r="A27" t="str">
        <f>'R1 included'!I27</f>
        <v>no</v>
      </c>
      <c r="B27" t="str">
        <f>'R2 included'!I27</f>
        <v>no</v>
      </c>
    </row>
    <row r="28">
      <c r="A28" t="str">
        <f>'R1 included'!I28</f>
        <v>no</v>
      </c>
      <c r="B28" t="str">
        <f>'R2 included'!I28</f>
        <v>no</v>
      </c>
    </row>
    <row r="29">
      <c r="A29" t="str">
        <f>'R1 included'!I29</f>
        <v>no</v>
      </c>
      <c r="B29" t="str">
        <f>'R2 included'!I29</f>
        <v>no</v>
      </c>
    </row>
    <row r="30">
      <c r="A30" t="str">
        <f>'R1 included'!I30</f>
        <v>no</v>
      </c>
      <c r="B30" t="str">
        <f>'R2 included'!I30</f>
        <v>no</v>
      </c>
    </row>
    <row r="31">
      <c r="A31" t="str">
        <f>'R1 included'!I31</f>
        <v>no</v>
      </c>
      <c r="B31" t="str">
        <f>'R2 included'!I31</f>
        <v>no</v>
      </c>
    </row>
    <row r="32">
      <c r="A32" t="str">
        <f>'R1 included'!I32</f>
        <v>no</v>
      </c>
      <c r="B32" t="str">
        <f>'R2 included'!I32</f>
        <v>no</v>
      </c>
    </row>
    <row r="33">
      <c r="A33" t="str">
        <f>'R1 included'!I33</f>
        <v>yes</v>
      </c>
      <c r="B33" t="str">
        <f>'R2 included'!I33</f>
        <v>yes</v>
      </c>
    </row>
    <row r="34">
      <c r="A34" t="str">
        <f>'R1 included'!I34</f>
        <v>no</v>
      </c>
      <c r="B34" t="str">
        <f>'R2 included'!I34</f>
        <v>no</v>
      </c>
    </row>
    <row r="35">
      <c r="A35" t="str">
        <f>'R1 included'!I35</f>
        <v>no</v>
      </c>
      <c r="B35" t="str">
        <f>'R2 included'!I35</f>
        <v>no</v>
      </c>
    </row>
    <row r="36">
      <c r="A36" t="str">
        <f>'R1 included'!I36</f>
        <v>no</v>
      </c>
      <c r="B36" t="str">
        <f>'R2 included'!I36</f>
        <v>no</v>
      </c>
    </row>
    <row r="37">
      <c r="A37" t="str">
        <f>'R1 included'!I37</f>
        <v>no</v>
      </c>
      <c r="B37" t="str">
        <f>'R2 included'!I37</f>
        <v>no</v>
      </c>
    </row>
    <row r="38">
      <c r="A38" t="str">
        <f>'R1 included'!I38</f>
        <v>no</v>
      </c>
      <c r="B38" t="str">
        <f>'R2 included'!I38</f>
        <v>no</v>
      </c>
    </row>
    <row r="39">
      <c r="A39" t="str">
        <f>'R1 included'!I39</f>
        <v>no</v>
      </c>
      <c r="B39" t="str">
        <f>'R2 included'!I39</f>
        <v>no</v>
      </c>
    </row>
    <row r="40">
      <c r="A40" t="str">
        <f>'R1 included'!I40</f>
        <v>no</v>
      </c>
      <c r="B40" t="str">
        <f>'R2 included'!I40</f>
        <v>no</v>
      </c>
    </row>
    <row r="41">
      <c r="A41" t="str">
        <f>'R1 included'!I41</f>
        <v>no</v>
      </c>
      <c r="B41" t="str">
        <f>'R2 included'!I41</f>
        <v>no</v>
      </c>
    </row>
    <row r="42">
      <c r="A42" t="str">
        <f>'R1 included'!I42</f>
        <v>no</v>
      </c>
      <c r="B42" t="str">
        <f>'R2 included'!I42</f>
        <v>yes</v>
      </c>
    </row>
    <row r="43">
      <c r="A43" t="str">
        <f>'R1 included'!I43</f>
        <v>no</v>
      </c>
      <c r="B43" t="str">
        <f>'R2 included'!I43</f>
        <v>no</v>
      </c>
    </row>
    <row r="44">
      <c r="A44" t="str">
        <f>'R1 included'!I44</f>
        <v>no</v>
      </c>
      <c r="B44" t="str">
        <f>'R2 included'!I44</f>
        <v>no</v>
      </c>
    </row>
    <row r="45">
      <c r="A45" t="str">
        <f>'R1 included'!I45</f>
        <v>no</v>
      </c>
      <c r="B45" t="str">
        <f>'R2 included'!I45</f>
        <v>yes</v>
      </c>
    </row>
    <row r="46">
      <c r="A46" t="str">
        <f>'R1 included'!I46</f>
        <v>no</v>
      </c>
      <c r="B46" t="str">
        <f>'R2 included'!I46</f>
        <v>no</v>
      </c>
    </row>
    <row r="47">
      <c r="A47" t="str">
        <f>'R1 included'!I47</f>
        <v>no</v>
      </c>
      <c r="B47" t="str">
        <f>'R2 included'!I47</f>
        <v>no</v>
      </c>
    </row>
    <row r="48">
      <c r="A48" t="str">
        <f>'R1 included'!I48</f>
        <v>yes</v>
      </c>
      <c r="B48" t="str">
        <f>'R2 included'!I48</f>
        <v>yes</v>
      </c>
    </row>
    <row r="49">
      <c r="A49" t="str">
        <f>'R1 included'!I49</f>
        <v>no</v>
      </c>
      <c r="B49" t="str">
        <f>'R2 included'!I49</f>
        <v>no</v>
      </c>
    </row>
    <row r="50">
      <c r="A50" t="str">
        <f>'R1 included'!I50</f>
        <v>no</v>
      </c>
      <c r="B50" t="str">
        <f>'R2 included'!I50</f>
        <v>no</v>
      </c>
    </row>
    <row r="51">
      <c r="A51" t="str">
        <f>'R1 included'!I51</f>
        <v>no</v>
      </c>
      <c r="B51" t="str">
        <f>'R2 included'!I51</f>
        <v>no</v>
      </c>
    </row>
    <row r="52">
      <c r="A52" t="str">
        <f>'R1 included'!I52</f>
        <v>no</v>
      </c>
      <c r="B52" t="str">
        <f>'R2 included'!I52</f>
        <v>no</v>
      </c>
    </row>
    <row r="53">
      <c r="A53" t="str">
        <f>'R1 included'!I53</f>
        <v>no</v>
      </c>
      <c r="B53" t="str">
        <f>'R2 included'!I53</f>
        <v>no</v>
      </c>
    </row>
    <row r="54">
      <c r="A54" t="str">
        <f>'R1 included'!I54</f>
        <v>yes</v>
      </c>
      <c r="B54" t="str">
        <f>'R2 included'!I54</f>
        <v>yes</v>
      </c>
    </row>
    <row r="55">
      <c r="A55" t="str">
        <f>'R1 included'!I55</f>
        <v>no</v>
      </c>
      <c r="B55" t="str">
        <f>'R2 included'!I55</f>
        <v>no</v>
      </c>
    </row>
    <row r="56">
      <c r="A56" t="str">
        <f>'R1 included'!I56</f>
        <v>yes</v>
      </c>
      <c r="B56" t="str">
        <f>'R2 included'!I56</f>
        <v>yes</v>
      </c>
    </row>
    <row r="57">
      <c r="A57" t="str">
        <f>'R1 included'!I57</f>
        <v>no</v>
      </c>
      <c r="B57" t="str">
        <f>'R2 included'!I57</f>
        <v>no</v>
      </c>
    </row>
    <row r="58">
      <c r="A58" t="str">
        <f>'R1 included'!I58</f>
        <v>no</v>
      </c>
      <c r="B58" t="str">
        <f>'R2 included'!I58</f>
        <v>no</v>
      </c>
    </row>
    <row r="59">
      <c r="A59" t="str">
        <f>'R1 included'!I59</f>
        <v>no</v>
      </c>
      <c r="B59" t="str">
        <f>'R2 included'!I59</f>
        <v>no</v>
      </c>
    </row>
    <row r="60">
      <c r="A60" t="str">
        <f>'R1 included'!I60</f>
        <v>no</v>
      </c>
      <c r="B60" t="str">
        <f>'R2 included'!I60</f>
        <v>yes</v>
      </c>
    </row>
    <row r="61">
      <c r="A61" t="str">
        <f>'R1 included'!I61</f>
        <v>no</v>
      </c>
      <c r="B61" t="str">
        <f>'R2 included'!I61</f>
        <v>no</v>
      </c>
    </row>
    <row r="62">
      <c r="A62" t="str">
        <f>'R1 included'!I62</f>
        <v>yes</v>
      </c>
      <c r="B62" t="str">
        <f>'R2 included'!I62</f>
        <v>yes</v>
      </c>
    </row>
    <row r="63">
      <c r="A63" t="str">
        <f>'R1 included'!I63</f>
        <v>yes</v>
      </c>
      <c r="B63" t="str">
        <f>'R2 included'!I63</f>
        <v>yes</v>
      </c>
    </row>
    <row r="64">
      <c r="A64" t="str">
        <f>'R1 included'!I64</f>
        <v>no</v>
      </c>
      <c r="B64" t="str">
        <f>'R2 included'!I64</f>
        <v>yes</v>
      </c>
    </row>
    <row r="65">
      <c r="A65" t="str">
        <f>'R1 included'!I65</f>
        <v>yes</v>
      </c>
      <c r="B65" t="str">
        <f>'R2 included'!I65</f>
        <v>yes</v>
      </c>
    </row>
    <row r="66">
      <c r="A66" t="str">
        <f>'R1 included'!I66</f>
        <v>no</v>
      </c>
      <c r="B66" t="str">
        <f>'R2 included'!I66</f>
        <v>no</v>
      </c>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ht="67.5" customHeight="1">
      <c r="A1" s="27" t="s">
        <v>225</v>
      </c>
      <c r="B1" s="27" t="s">
        <v>226</v>
      </c>
      <c r="G1" s="1" t="s">
        <v>11</v>
      </c>
    </row>
    <row r="2">
      <c r="A2" t="str">
        <f>'R1 included'!L2</f>
        <v>yes</v>
      </c>
      <c r="B2" t="str">
        <f>'R2 included'!L2</f>
        <v>yes</v>
      </c>
    </row>
    <row r="3">
      <c r="A3" t="str">
        <f>'R1 included'!L3</f>
        <v>no</v>
      </c>
      <c r="B3" t="str">
        <f>'R2 included'!L3</f>
        <v>no</v>
      </c>
    </row>
    <row r="4">
      <c r="A4" t="str">
        <f>'R1 included'!L4</f>
        <v>yes</v>
      </c>
      <c r="B4" t="str">
        <f>'R2 included'!L4</f>
        <v>yes</v>
      </c>
    </row>
    <row r="5">
      <c r="A5" t="str">
        <f>'R1 included'!L5</f>
        <v>yes</v>
      </c>
      <c r="B5" t="str">
        <f>'R2 included'!L5</f>
        <v>yes</v>
      </c>
    </row>
    <row r="6">
      <c r="A6" t="str">
        <f>'R1 included'!L6</f>
        <v>yes</v>
      </c>
      <c r="B6" t="str">
        <f>'R2 included'!L6</f>
        <v>yes</v>
      </c>
      <c r="N6" s="27" t="s">
        <v>278</v>
      </c>
      <c r="O6" s="27" t="s">
        <v>279</v>
      </c>
    </row>
    <row r="7">
      <c r="A7" t="str">
        <f>'R1 included'!L7</f>
        <v>yes</v>
      </c>
      <c r="B7" t="str">
        <f>'R2 included'!L7</f>
        <v>yes</v>
      </c>
      <c r="G7" s="27" t="s">
        <v>225</v>
      </c>
    </row>
    <row r="8">
      <c r="A8" t="str">
        <f>'R1 included'!L8</f>
        <v>yes</v>
      </c>
      <c r="B8" t="str">
        <f>'R2 included'!L8</f>
        <v>yes</v>
      </c>
      <c r="E8" s="28"/>
      <c r="F8" s="41" t="s">
        <v>20</v>
      </c>
      <c r="G8" s="41" t="s">
        <v>18</v>
      </c>
      <c r="H8" s="41" t="s">
        <v>44</v>
      </c>
      <c r="I8" s="23" t="s">
        <v>281</v>
      </c>
      <c r="M8" t="str">
        <f>E12</f>
        <v>total</v>
      </c>
      <c r="N8">
        <f>SUM(N9:N11)</f>
        <v>65</v>
      </c>
    </row>
    <row r="9">
      <c r="A9" t="str">
        <f>'R1 included'!L9</f>
        <v>no</v>
      </c>
      <c r="B9" t="str">
        <f>'R2 included'!L9</f>
        <v>no</v>
      </c>
      <c r="E9" s="41" t="s">
        <v>20</v>
      </c>
      <c r="F9" s="28">
        <f t="shared" ref="F9:H9" si="1">COUNTIFS($A$2:$A$66 , F$8 , $B$2:$B$66 , $E9)</f>
        <v>58</v>
      </c>
      <c r="G9" s="28">
        <f t="shared" si="1"/>
        <v>0</v>
      </c>
      <c r="H9" s="28">
        <f t="shared" si="1"/>
        <v>0</v>
      </c>
      <c r="I9">
        <f t="shared" ref="I9:I11" si="3">SUM(F9:H9)</f>
        <v>58</v>
      </c>
      <c r="M9" t="str">
        <f t="shared" ref="M9:M11" si="4">E9</f>
        <v>yes</v>
      </c>
      <c r="N9">
        <f>(I9 + F12) / 2</f>
        <v>60</v>
      </c>
      <c r="O9" s="42">
        <f t="shared" ref="O9:O11" si="5"> (N9 / N$8)</f>
        <v>0.9230769231</v>
      </c>
    </row>
    <row r="10">
      <c r="A10" t="str">
        <f>'R1 included'!L10</f>
        <v>yes</v>
      </c>
      <c r="B10" t="str">
        <f>'R2 included'!L10</f>
        <v>yes</v>
      </c>
      <c r="D10" s="27" t="s">
        <v>226</v>
      </c>
      <c r="E10" s="41" t="s">
        <v>18</v>
      </c>
      <c r="F10" s="28">
        <f t="shared" ref="F10:H10" si="2">COUNTIFS($A$2:$A$66 , F$8 , $B$2:$B$66 , $E10)</f>
        <v>0</v>
      </c>
      <c r="G10" s="28">
        <f t="shared" si="2"/>
        <v>2</v>
      </c>
      <c r="H10" s="28">
        <f t="shared" si="2"/>
        <v>0</v>
      </c>
      <c r="I10">
        <f t="shared" si="3"/>
        <v>2</v>
      </c>
      <c r="M10" t="str">
        <f t="shared" si="4"/>
        <v>no</v>
      </c>
      <c r="N10">
        <f> (G12 + I10) / 2</f>
        <v>2</v>
      </c>
      <c r="O10" s="42">
        <f t="shared" si="5"/>
        <v>0.03076923077</v>
      </c>
    </row>
    <row r="11">
      <c r="A11" t="str">
        <f>'R1 included'!L11</f>
        <v>yes</v>
      </c>
      <c r="B11" t="str">
        <f>'R2 included'!L11</f>
        <v>yes</v>
      </c>
      <c r="E11" s="41" t="s">
        <v>44</v>
      </c>
      <c r="F11" s="28">
        <f t="shared" ref="F11:H11" si="6">COUNTIFS($A$2:$A$66 , F$8 , $B$2:$B$66 , $E11)</f>
        <v>4</v>
      </c>
      <c r="G11" s="28">
        <f t="shared" si="6"/>
        <v>0</v>
      </c>
      <c r="H11" s="28">
        <f t="shared" si="6"/>
        <v>1</v>
      </c>
      <c r="I11">
        <f t="shared" si="3"/>
        <v>5</v>
      </c>
      <c r="M11" t="str">
        <f t="shared" si="4"/>
        <v>unsure</v>
      </c>
      <c r="N11">
        <f> (H12 + I11) / 2</f>
        <v>3</v>
      </c>
      <c r="O11" s="42">
        <f t="shared" si="5"/>
        <v>0.04615384615</v>
      </c>
    </row>
    <row r="12">
      <c r="A12" t="str">
        <f>'R1 included'!L12</f>
        <v>yes</v>
      </c>
      <c r="B12" t="str">
        <f>'R2 included'!L12</f>
        <v>yes</v>
      </c>
      <c r="E12" s="23" t="s">
        <v>281</v>
      </c>
      <c r="F12">
        <f t="shared" ref="F12:I12" si="7">SUM(F9:F11)</f>
        <v>62</v>
      </c>
      <c r="G12">
        <f t="shared" si="7"/>
        <v>2</v>
      </c>
      <c r="H12">
        <f t="shared" si="7"/>
        <v>1</v>
      </c>
      <c r="I12">
        <f t="shared" si="7"/>
        <v>65</v>
      </c>
    </row>
    <row r="13">
      <c r="A13" t="str">
        <f>'R1 included'!L13</f>
        <v>yes</v>
      </c>
      <c r="B13" t="str">
        <f>'R2 included'!L13</f>
        <v>yes</v>
      </c>
    </row>
    <row r="14">
      <c r="A14" t="str">
        <f>'R1 included'!L14</f>
        <v>yes</v>
      </c>
      <c r="B14" t="str">
        <f>'R2 included'!L14</f>
        <v>yes</v>
      </c>
    </row>
    <row r="15">
      <c r="A15" t="str">
        <f>'R1 included'!L15</f>
        <v>yes</v>
      </c>
      <c r="B15" t="str">
        <f>'R2 included'!L15</f>
        <v>yes</v>
      </c>
      <c r="E15" s="23" t="s">
        <v>285</v>
      </c>
      <c r="F15">
        <f>F9</f>
        <v>58</v>
      </c>
      <c r="G15">
        <f>G10</f>
        <v>2</v>
      </c>
      <c r="H15">
        <f>H11</f>
        <v>1</v>
      </c>
      <c r="I15">
        <f t="shared" ref="I15:I16" si="8">SUM(F15:H15)</f>
        <v>61</v>
      </c>
    </row>
    <row r="16">
      <c r="A16" t="str">
        <f>'R1 included'!L16</f>
        <v>yes</v>
      </c>
      <c r="B16" t="str">
        <f>'R2 included'!L16</f>
        <v>yes</v>
      </c>
      <c r="E16" s="23" t="s">
        <v>286</v>
      </c>
      <c r="F16">
        <f>F$12 * $I9 / $I$12</f>
        <v>55.32307692</v>
      </c>
      <c r="G16">
        <f>G$12 * $I10 / $I$12</f>
        <v>0.06153846154</v>
      </c>
      <c r="H16">
        <f>H$12 * $I11 / $I$12</f>
        <v>0.07692307692</v>
      </c>
      <c r="I16">
        <f t="shared" si="8"/>
        <v>55.46153846</v>
      </c>
    </row>
    <row r="17">
      <c r="A17" t="str">
        <f>'R1 included'!L17</f>
        <v>yes</v>
      </c>
      <c r="B17" t="str">
        <f>'R2 included'!L17</f>
        <v>unsure</v>
      </c>
    </row>
    <row r="18">
      <c r="A18" t="str">
        <f>'R1 included'!L18</f>
        <v>yes</v>
      </c>
      <c r="B18" t="str">
        <f>'R2 included'!L18</f>
        <v>yes</v>
      </c>
    </row>
    <row r="19">
      <c r="A19" t="str">
        <f>'R1 included'!L19</f>
        <v>yes</v>
      </c>
      <c r="B19" t="str">
        <f>'R2 included'!L19</f>
        <v>unsure</v>
      </c>
    </row>
    <row r="20">
      <c r="A20" t="str">
        <f>'R1 included'!L20</f>
        <v>yes</v>
      </c>
      <c r="B20" t="str">
        <f>'R2 included'!L20</f>
        <v>yes</v>
      </c>
    </row>
    <row r="21">
      <c r="A21" t="str">
        <f>'R1 included'!L21</f>
        <v>yes</v>
      </c>
      <c r="B21" t="str">
        <f>'R2 included'!L21</f>
        <v>yes</v>
      </c>
    </row>
    <row r="22">
      <c r="A22" t="str">
        <f>'R1 included'!L22</f>
        <v>yes</v>
      </c>
      <c r="B22" t="str">
        <f>'R2 included'!L22</f>
        <v>yes</v>
      </c>
      <c r="E22" s="27" t="s">
        <v>288</v>
      </c>
      <c r="F22" s="39">
        <f>(I15 - I16) / (I12 - I16)</f>
        <v>0.5806451613</v>
      </c>
    </row>
    <row r="23">
      <c r="A23" t="str">
        <f>'R1 included'!L23</f>
        <v>yes</v>
      </c>
      <c r="B23" t="str">
        <f>'R2 included'!L23</f>
        <v>yes</v>
      </c>
    </row>
    <row r="24">
      <c r="A24" t="str">
        <f>'R1 included'!L24</f>
        <v>unsure</v>
      </c>
      <c r="B24" t="str">
        <f>'R2 included'!L24</f>
        <v>unsure</v>
      </c>
    </row>
    <row r="25">
      <c r="A25" t="str">
        <f>'R1 included'!L25</f>
        <v>yes</v>
      </c>
      <c r="B25" t="str">
        <f>'R2 included'!L25</f>
        <v>yes</v>
      </c>
    </row>
    <row r="26">
      <c r="A26" t="str">
        <f>'R1 included'!L26</f>
        <v>yes</v>
      </c>
      <c r="B26" t="str">
        <f>'R2 included'!L26</f>
        <v>yes</v>
      </c>
    </row>
    <row r="27">
      <c r="A27" t="str">
        <f>'R1 included'!L27</f>
        <v>yes</v>
      </c>
      <c r="B27" t="str">
        <f>'R2 included'!L27</f>
        <v>yes</v>
      </c>
    </row>
    <row r="28">
      <c r="A28" t="str">
        <f>'R1 included'!L28</f>
        <v>yes</v>
      </c>
      <c r="B28" t="str">
        <f>'R2 included'!L28</f>
        <v>yes</v>
      </c>
    </row>
    <row r="29">
      <c r="A29" t="str">
        <f>'R1 included'!L29</f>
        <v>yes</v>
      </c>
      <c r="B29" t="str">
        <f>'R2 included'!L29</f>
        <v>yes</v>
      </c>
    </row>
    <row r="30">
      <c r="A30" t="str">
        <f>'R1 included'!L30</f>
        <v>yes</v>
      </c>
      <c r="B30" t="str">
        <f>'R2 included'!L30</f>
        <v>yes</v>
      </c>
    </row>
    <row r="31">
      <c r="A31" t="str">
        <f>'R1 included'!L31</f>
        <v>yes</v>
      </c>
      <c r="B31" t="str">
        <f>'R2 included'!L31</f>
        <v>yes</v>
      </c>
    </row>
    <row r="32">
      <c r="A32" t="str">
        <f>'R1 included'!L32</f>
        <v>yes</v>
      </c>
      <c r="B32" t="str">
        <f>'R2 included'!L32</f>
        <v>yes</v>
      </c>
    </row>
    <row r="33">
      <c r="A33" t="str">
        <f>'R1 included'!L33</f>
        <v>yes</v>
      </c>
      <c r="B33" t="str">
        <f>'R2 included'!L33</f>
        <v>yes</v>
      </c>
    </row>
    <row r="34">
      <c r="A34" t="str">
        <f>'R1 included'!L34</f>
        <v>yes</v>
      </c>
      <c r="B34" t="str">
        <f>'R2 included'!L34</f>
        <v>yes</v>
      </c>
    </row>
    <row r="35">
      <c r="A35" t="str">
        <f>'R1 included'!L35</f>
        <v>yes</v>
      </c>
      <c r="B35" t="str">
        <f>'R2 included'!L35</f>
        <v>yes</v>
      </c>
    </row>
    <row r="36">
      <c r="A36" t="str">
        <f>'R1 included'!L36</f>
        <v>yes</v>
      </c>
      <c r="B36" t="str">
        <f>'R2 included'!L36</f>
        <v>yes</v>
      </c>
    </row>
    <row r="37">
      <c r="A37" t="str">
        <f>'R1 included'!L37</f>
        <v>yes</v>
      </c>
      <c r="B37" t="str">
        <f>'R2 included'!L37</f>
        <v>unsure</v>
      </c>
    </row>
    <row r="38">
      <c r="A38" t="str">
        <f>'R1 included'!L38</f>
        <v>yes</v>
      </c>
      <c r="B38" t="str">
        <f>'R2 included'!L38</f>
        <v>yes</v>
      </c>
    </row>
    <row r="39">
      <c r="A39" t="str">
        <f>'R1 included'!L39</f>
        <v>yes</v>
      </c>
      <c r="B39" t="str">
        <f>'R2 included'!L39</f>
        <v>yes</v>
      </c>
    </row>
    <row r="40">
      <c r="A40" t="str">
        <f>'R1 included'!L40</f>
        <v>yes</v>
      </c>
      <c r="B40" t="str">
        <f>'R2 included'!L40</f>
        <v>yes</v>
      </c>
    </row>
    <row r="41">
      <c r="A41" t="str">
        <f>'R1 included'!L41</f>
        <v>yes</v>
      </c>
      <c r="B41" t="str">
        <f>'R2 included'!L41</f>
        <v>yes</v>
      </c>
    </row>
    <row r="42">
      <c r="A42" t="str">
        <f>'R1 included'!L42</f>
        <v>yes</v>
      </c>
      <c r="B42" t="str">
        <f>'R2 included'!L42</f>
        <v>yes</v>
      </c>
    </row>
    <row r="43">
      <c r="A43" t="str">
        <f>'R1 included'!L43</f>
        <v>yes</v>
      </c>
      <c r="B43" t="str">
        <f>'R2 included'!L43</f>
        <v>yes</v>
      </c>
    </row>
    <row r="44">
      <c r="A44" t="str">
        <f>'R1 included'!L44</f>
        <v>yes</v>
      </c>
      <c r="B44" t="str">
        <f>'R2 included'!L44</f>
        <v>yes</v>
      </c>
    </row>
    <row r="45">
      <c r="A45" t="str">
        <f>'R1 included'!L45</f>
        <v>yes</v>
      </c>
      <c r="B45" t="str">
        <f>'R2 included'!L45</f>
        <v>yes</v>
      </c>
    </row>
    <row r="46">
      <c r="A46" t="str">
        <f>'R1 included'!L46</f>
        <v>yes</v>
      </c>
      <c r="B46" t="str">
        <f>'R2 included'!L46</f>
        <v>yes</v>
      </c>
    </row>
    <row r="47">
      <c r="A47" t="str">
        <f>'R1 included'!L47</f>
        <v>yes</v>
      </c>
      <c r="B47" t="str">
        <f>'R2 included'!L47</f>
        <v>yes</v>
      </c>
    </row>
    <row r="48">
      <c r="A48" t="str">
        <f>'R1 included'!L48</f>
        <v>yes</v>
      </c>
      <c r="B48" t="str">
        <f>'R2 included'!L48</f>
        <v>yes</v>
      </c>
    </row>
    <row r="49">
      <c r="A49" t="str">
        <f>'R1 included'!L49</f>
        <v>yes</v>
      </c>
      <c r="B49" t="str">
        <f>'R2 included'!L49</f>
        <v>yes</v>
      </c>
    </row>
    <row r="50">
      <c r="A50" t="str">
        <f>'R1 included'!L50</f>
        <v>yes</v>
      </c>
      <c r="B50" t="str">
        <f>'R2 included'!L50</f>
        <v>yes</v>
      </c>
    </row>
    <row r="51">
      <c r="A51" t="str">
        <f>'R1 included'!L51</f>
        <v>yes</v>
      </c>
      <c r="B51" t="str">
        <f>'R2 included'!L51</f>
        <v>yes</v>
      </c>
    </row>
    <row r="52">
      <c r="A52" t="str">
        <f>'R1 included'!L52</f>
        <v>yes</v>
      </c>
      <c r="B52" t="str">
        <f>'R2 included'!L52</f>
        <v>yes</v>
      </c>
    </row>
    <row r="53">
      <c r="A53" t="str">
        <f>'R1 included'!L53</f>
        <v>yes</v>
      </c>
      <c r="B53" t="str">
        <f>'R2 included'!L53</f>
        <v>yes</v>
      </c>
    </row>
    <row r="54">
      <c r="A54" t="str">
        <f>'R1 included'!L54</f>
        <v>yes</v>
      </c>
      <c r="B54" t="str">
        <f>'R2 included'!L54</f>
        <v>yes</v>
      </c>
    </row>
    <row r="55">
      <c r="A55" t="str">
        <f>'R1 included'!L55</f>
        <v>yes</v>
      </c>
      <c r="B55" t="str">
        <f>'R2 included'!L55</f>
        <v>yes</v>
      </c>
    </row>
    <row r="56">
      <c r="A56" t="str">
        <f>'R1 included'!L56</f>
        <v>yes</v>
      </c>
      <c r="B56" t="str">
        <f>'R2 included'!L56</f>
        <v>yes</v>
      </c>
    </row>
    <row r="57">
      <c r="A57" t="str">
        <f>'R1 included'!L57</f>
        <v>yes</v>
      </c>
      <c r="B57" t="str">
        <f>'R2 included'!L57</f>
        <v>yes</v>
      </c>
    </row>
    <row r="58">
      <c r="A58" t="str">
        <f>'R1 included'!L58</f>
        <v>yes</v>
      </c>
      <c r="B58" t="str">
        <f>'R2 included'!L58</f>
        <v>yes</v>
      </c>
    </row>
    <row r="59">
      <c r="A59" t="str">
        <f>'R1 included'!L59</f>
        <v>yes</v>
      </c>
      <c r="B59" t="str">
        <f>'R2 included'!L59</f>
        <v>yes</v>
      </c>
    </row>
    <row r="60">
      <c r="A60" t="str">
        <f>'R1 included'!L60</f>
        <v>yes</v>
      </c>
      <c r="B60" t="str">
        <f>'R2 included'!L60</f>
        <v>yes</v>
      </c>
    </row>
    <row r="61">
      <c r="A61" t="str">
        <f>'R1 included'!L61</f>
        <v>yes</v>
      </c>
      <c r="B61" t="str">
        <f>'R2 included'!L61</f>
        <v>yes</v>
      </c>
    </row>
    <row r="62">
      <c r="A62" t="str">
        <f>'R1 included'!L62</f>
        <v>yes</v>
      </c>
      <c r="B62" t="str">
        <f>'R2 included'!L62</f>
        <v>unsure</v>
      </c>
    </row>
    <row r="63">
      <c r="A63" t="str">
        <f>'R1 included'!L63</f>
        <v>yes</v>
      </c>
      <c r="B63" t="str">
        <f>'R2 included'!L63</f>
        <v>yes</v>
      </c>
    </row>
    <row r="64">
      <c r="A64" t="str">
        <f>'R1 included'!L64</f>
        <v>yes</v>
      </c>
      <c r="B64" t="str">
        <f>'R2 included'!L64</f>
        <v>yes</v>
      </c>
    </row>
    <row r="65">
      <c r="A65" t="str">
        <f>'R1 included'!L65</f>
        <v>yes</v>
      </c>
      <c r="B65" t="str">
        <f>'R2 included'!L65</f>
        <v>yes</v>
      </c>
    </row>
    <row r="66">
      <c r="A66" t="str">
        <f>'R1 included'!L66</f>
        <v>yes</v>
      </c>
      <c r="B66" t="str">
        <f>'R2 included'!L66</f>
        <v>yes</v>
      </c>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ht="67.5" customHeight="1">
      <c r="A1" s="27" t="s">
        <v>225</v>
      </c>
      <c r="B1" s="27" t="s">
        <v>226</v>
      </c>
      <c r="G1" s="1" t="s">
        <v>12</v>
      </c>
      <c r="W1" s="27" t="s">
        <v>225</v>
      </c>
      <c r="X1" s="27" t="s">
        <v>226</v>
      </c>
    </row>
    <row r="2">
      <c r="A2" t="str">
        <f t="shared" ref="A2:B2" si="1">IF(W2 = "yes" , "yes" , IF(W2 = "" , "" , "unsure"))</f>
        <v>unsure</v>
      </c>
      <c r="B2" t="str">
        <f t="shared" si="1"/>
        <v>unsure</v>
      </c>
      <c r="W2" t="str">
        <f>'R1 included'!M2</f>
        <v>no</v>
      </c>
      <c r="X2" t="str">
        <f>'R2 included'!M2</f>
        <v>unsure</v>
      </c>
    </row>
    <row r="3">
      <c r="A3" t="str">
        <f t="shared" ref="A3:B3" si="2">IF(W3 = "yes" , "yes" , IF(W3 = "" , "" , "unsure"))</f>
        <v/>
      </c>
      <c r="B3" t="str">
        <f t="shared" si="2"/>
        <v/>
      </c>
      <c r="W3" t="str">
        <f>'R1 included'!M3</f>
        <v/>
      </c>
      <c r="X3" t="str">
        <f>'R2 included'!M3</f>
        <v/>
      </c>
    </row>
    <row r="4">
      <c r="A4" t="str">
        <f t="shared" ref="A4:B4" si="3">IF(W4 = "yes" , "yes" , IF(W4 = "" , "" , "unsure"))</f>
        <v>yes</v>
      </c>
      <c r="B4" t="str">
        <f t="shared" si="3"/>
        <v>unsure</v>
      </c>
      <c r="W4" t="str">
        <f>'R1 included'!M4</f>
        <v>yes</v>
      </c>
      <c r="X4" t="str">
        <f>'R2 included'!M4</f>
        <v>unsure</v>
      </c>
    </row>
    <row r="5">
      <c r="A5" t="str">
        <f t="shared" ref="A5:B5" si="4">IF(W5 = "yes" , "yes" , IF(W5 = "" , "" , "unsure"))</f>
        <v>unsure</v>
      </c>
      <c r="B5" t="str">
        <f t="shared" si="4"/>
        <v>unsure</v>
      </c>
      <c r="W5" t="str">
        <f>'R1 included'!M5</f>
        <v>no</v>
      </c>
      <c r="X5" t="str">
        <f>'R2 included'!M5</f>
        <v>unsure</v>
      </c>
    </row>
    <row r="6">
      <c r="A6" t="str">
        <f t="shared" ref="A6:B6" si="5">IF(W6 = "yes" , "yes" , IF(W6 = "" , "" , "unsure"))</f>
        <v>yes</v>
      </c>
      <c r="B6" t="str">
        <f t="shared" si="5"/>
        <v>unsure</v>
      </c>
      <c r="N6" s="27" t="s">
        <v>278</v>
      </c>
      <c r="O6" s="27" t="s">
        <v>279</v>
      </c>
      <c r="W6" t="str">
        <f>'R1 included'!M6</f>
        <v>yes</v>
      </c>
      <c r="X6" t="str">
        <f>'R2 included'!M6</f>
        <v>unsure</v>
      </c>
    </row>
    <row r="7">
      <c r="A7" t="str">
        <f t="shared" ref="A7:B7" si="6">IF(W7 = "yes" , "yes" , IF(W7 = "" , "" , "unsure"))</f>
        <v>yes</v>
      </c>
      <c r="B7" t="str">
        <f t="shared" si="6"/>
        <v>unsure</v>
      </c>
      <c r="G7" s="27" t="s">
        <v>225</v>
      </c>
      <c r="W7" t="str">
        <f>'R1 included'!M7</f>
        <v>yes</v>
      </c>
      <c r="X7" t="str">
        <f>'R2 included'!M7</f>
        <v>unsure</v>
      </c>
      <c r="AC7" s="27" t="s">
        <v>225</v>
      </c>
    </row>
    <row r="8">
      <c r="A8" t="str">
        <f t="shared" ref="A8:B8" si="7">IF(W8 = "yes" , "yes" , IF(W8 = "" , "" , "unsure"))</f>
        <v>unsure</v>
      </c>
      <c r="B8" t="str">
        <f t="shared" si="7"/>
        <v>unsure</v>
      </c>
      <c r="E8" s="28"/>
      <c r="F8" s="41" t="s">
        <v>20</v>
      </c>
      <c r="G8" s="41" t="s">
        <v>18</v>
      </c>
      <c r="H8" s="41" t="s">
        <v>44</v>
      </c>
      <c r="I8" s="28"/>
      <c r="J8" s="23" t="s">
        <v>281</v>
      </c>
      <c r="M8" t="str">
        <f>E12</f>
        <v/>
      </c>
      <c r="N8">
        <f>SUM(N9:N11)</f>
        <v>58</v>
      </c>
      <c r="W8" t="str">
        <f>'R1 included'!M8</f>
        <v>no</v>
      </c>
      <c r="X8" t="str">
        <f>'R2 included'!M8</f>
        <v>unsure</v>
      </c>
      <c r="AA8" s="28"/>
      <c r="AB8" s="41" t="s">
        <v>20</v>
      </c>
      <c r="AC8" s="41" t="s">
        <v>18</v>
      </c>
      <c r="AD8" s="41" t="s">
        <v>44</v>
      </c>
      <c r="AE8" s="28"/>
      <c r="AF8" s="23" t="s">
        <v>281</v>
      </c>
    </row>
    <row r="9">
      <c r="A9" t="str">
        <f t="shared" ref="A9:B9" si="8">IF(W9 = "yes" , "yes" , IF(W9 = "" , "" , "unsure"))</f>
        <v/>
      </c>
      <c r="B9" t="str">
        <f t="shared" si="8"/>
        <v/>
      </c>
      <c r="E9" s="41" t="s">
        <v>20</v>
      </c>
      <c r="F9" s="28">
        <f t="shared" ref="F9:H9" si="9">COUNTIFS($A$2:$A$66 , F$8 , $B$2:$B$66 , $E9)</f>
        <v>18</v>
      </c>
      <c r="G9" s="28">
        <f t="shared" si="9"/>
        <v>0</v>
      </c>
      <c r="H9" s="28">
        <f t="shared" si="9"/>
        <v>3</v>
      </c>
      <c r="I9" s="28"/>
      <c r="J9">
        <f t="shared" ref="J9:J12" si="13">SUM(F9:I9)</f>
        <v>21</v>
      </c>
      <c r="M9" t="str">
        <f>E9</f>
        <v>yes</v>
      </c>
      <c r="N9">
        <f>(J9 + F13) / 2</f>
        <v>23.5</v>
      </c>
      <c r="O9" s="42">
        <f> (N9 / N$8)</f>
        <v>0.4051724138</v>
      </c>
      <c r="W9" t="str">
        <f>'R1 included'!M9</f>
        <v/>
      </c>
      <c r="X9" t="str">
        <f>'R2 included'!M9</f>
        <v/>
      </c>
      <c r="AA9" s="41" t="s">
        <v>20</v>
      </c>
      <c r="AB9" s="28">
        <f t="shared" ref="AB9:AD9" si="10">COUNTIFS($W$2:$W$66 , AB$8 , $X$2:$X$66 , $E9)</f>
        <v>18</v>
      </c>
      <c r="AC9" s="28">
        <f t="shared" si="10"/>
        <v>2</v>
      </c>
      <c r="AD9" s="28">
        <f t="shared" si="10"/>
        <v>1</v>
      </c>
      <c r="AE9" s="28"/>
      <c r="AF9">
        <f t="shared" ref="AF9:AF12" si="15">SUM(AB9:AE9)</f>
        <v>21</v>
      </c>
    </row>
    <row r="10">
      <c r="A10" t="str">
        <f t="shared" ref="A10:B10" si="11">IF(W10 = "yes" , "yes" , IF(W10 = "" , "" , "unsure"))</f>
        <v>yes</v>
      </c>
      <c r="B10" t="str">
        <f t="shared" si="11"/>
        <v>unsure</v>
      </c>
      <c r="D10" s="27" t="s">
        <v>226</v>
      </c>
      <c r="E10" s="41" t="s">
        <v>18</v>
      </c>
      <c r="F10" s="28">
        <f t="shared" ref="F10:H10" si="12">COUNTIFS($A$2:$A$66 , F$8 , $B$2:$B$66 , $E10)</f>
        <v>0</v>
      </c>
      <c r="G10" s="28">
        <f t="shared" si="12"/>
        <v>0</v>
      </c>
      <c r="H10" s="28">
        <f t="shared" si="12"/>
        <v>0</v>
      </c>
      <c r="I10" s="28"/>
      <c r="J10">
        <f t="shared" si="13"/>
        <v>0</v>
      </c>
      <c r="O10" s="42"/>
      <c r="W10" t="str">
        <f>'R1 included'!M10</f>
        <v>yes</v>
      </c>
      <c r="X10" t="str">
        <f>'R2 included'!M10</f>
        <v>unsure</v>
      </c>
      <c r="Z10" s="27" t="s">
        <v>226</v>
      </c>
      <c r="AA10" s="41" t="s">
        <v>18</v>
      </c>
      <c r="AB10" s="28">
        <f t="shared" ref="AB10:AD10" si="14">COUNTIFS($W$2:$W$66 , AB$8 , $X$2:$X$66 , $E10)</f>
        <v>1</v>
      </c>
      <c r="AC10" s="28">
        <f t="shared" si="14"/>
        <v>3</v>
      </c>
      <c r="AD10" s="28">
        <f t="shared" si="14"/>
        <v>0</v>
      </c>
      <c r="AE10" s="28"/>
      <c r="AF10">
        <f t="shared" si="15"/>
        <v>4</v>
      </c>
    </row>
    <row r="11">
      <c r="A11" t="str">
        <f t="shared" ref="A11:B11" si="16">IF(W11 = "yes" , "yes" , IF(W11 = "" , "" , "unsure"))</f>
        <v>yes</v>
      </c>
      <c r="B11" t="str">
        <f t="shared" si="16"/>
        <v>yes</v>
      </c>
      <c r="E11" s="41" t="s">
        <v>44</v>
      </c>
      <c r="F11" s="28">
        <f t="shared" ref="F11:H11" si="17">COUNTIFS($A$2:$A$66 , F$8 , $B$2:$B$66 , $E11)</f>
        <v>8</v>
      </c>
      <c r="G11" s="28">
        <f t="shared" si="17"/>
        <v>0</v>
      </c>
      <c r="H11" s="28">
        <f t="shared" si="17"/>
        <v>29</v>
      </c>
      <c r="I11" s="28"/>
      <c r="J11">
        <f t="shared" si="13"/>
        <v>37</v>
      </c>
      <c r="M11" t="str">
        <f>E11</f>
        <v>unsure</v>
      </c>
      <c r="N11">
        <f> (H13 + J11) / 2</f>
        <v>34.5</v>
      </c>
      <c r="O11" s="42">
        <f> (N11 / N$8)</f>
        <v>0.5948275862</v>
      </c>
      <c r="W11" t="str">
        <f>'R1 included'!M11</f>
        <v>yes</v>
      </c>
      <c r="X11" t="str">
        <f>'R2 included'!M11</f>
        <v>yes</v>
      </c>
      <c r="AA11" s="41" t="s">
        <v>44</v>
      </c>
      <c r="AB11" s="28">
        <f t="shared" ref="AB11:AD11" si="18">COUNTIFS($W$2:$W$66 , AB$8 , $X$2:$X$66 , $E11)</f>
        <v>7</v>
      </c>
      <c r="AC11" s="28">
        <f t="shared" si="18"/>
        <v>14</v>
      </c>
      <c r="AD11" s="28">
        <f t="shared" si="18"/>
        <v>12</v>
      </c>
      <c r="AE11" s="28"/>
      <c r="AF11">
        <f t="shared" si="15"/>
        <v>33</v>
      </c>
    </row>
    <row r="12">
      <c r="A12" t="str">
        <f t="shared" ref="A12:B12" si="19">IF(W12 = "yes" , "yes" , IF(W12 = "" , "" , "unsure"))</f>
        <v>unsure</v>
      </c>
      <c r="B12" t="str">
        <f t="shared" si="19"/>
        <v>yes</v>
      </c>
      <c r="E12" s="28"/>
      <c r="F12" s="28"/>
      <c r="G12" s="28"/>
      <c r="H12" s="28"/>
      <c r="I12" s="28"/>
      <c r="J12">
        <f t="shared" si="13"/>
        <v>0</v>
      </c>
      <c r="W12" t="str">
        <f>'R1 included'!M12</f>
        <v>no</v>
      </c>
      <c r="X12" t="str">
        <f>'R2 included'!M12</f>
        <v>yes</v>
      </c>
      <c r="AA12" s="28"/>
      <c r="AB12" s="28"/>
      <c r="AC12" s="28"/>
      <c r="AD12" s="28"/>
      <c r="AE12" s="28"/>
      <c r="AF12">
        <f t="shared" si="15"/>
        <v>0</v>
      </c>
    </row>
    <row r="13">
      <c r="A13" t="str">
        <f t="shared" ref="A13:B13" si="20">IF(W13 = "yes" , "yes" , IF(W13 = "" , "" , "unsure"))</f>
        <v>yes</v>
      </c>
      <c r="B13" t="str">
        <f t="shared" si="20"/>
        <v>yes</v>
      </c>
      <c r="E13" s="23" t="s">
        <v>281</v>
      </c>
      <c r="F13">
        <f t="shared" ref="F13:J13" si="21">SUM(F9:F12)</f>
        <v>26</v>
      </c>
      <c r="G13">
        <f t="shared" si="21"/>
        <v>0</v>
      </c>
      <c r="H13">
        <f t="shared" si="21"/>
        <v>32</v>
      </c>
      <c r="I13">
        <f t="shared" si="21"/>
        <v>0</v>
      </c>
      <c r="J13">
        <f t="shared" si="21"/>
        <v>58</v>
      </c>
      <c r="W13" t="str">
        <f>'R1 included'!M13</f>
        <v>yes</v>
      </c>
      <c r="X13" t="str">
        <f>'R2 included'!M13</f>
        <v>yes</v>
      </c>
      <c r="AA13" s="23" t="s">
        <v>281</v>
      </c>
      <c r="AB13">
        <f t="shared" ref="AB13:AF13" si="22">SUM(AB9:AB12)</f>
        <v>26</v>
      </c>
      <c r="AC13">
        <f t="shared" si="22"/>
        <v>19</v>
      </c>
      <c r="AD13">
        <f t="shared" si="22"/>
        <v>13</v>
      </c>
      <c r="AE13">
        <f t="shared" si="22"/>
        <v>0</v>
      </c>
      <c r="AF13">
        <f t="shared" si="22"/>
        <v>58</v>
      </c>
    </row>
    <row r="14">
      <c r="A14" t="str">
        <f t="shared" ref="A14:B14" si="23">IF(W14 = "yes" , "yes" , IF(W14 = "" , "" , "unsure"))</f>
        <v>unsure</v>
      </c>
      <c r="B14" t="str">
        <f t="shared" si="23"/>
        <v>unsure</v>
      </c>
      <c r="W14" t="str">
        <f>'R1 included'!M14</f>
        <v>no</v>
      </c>
      <c r="X14" t="str">
        <f>'R2 included'!M14</f>
        <v>unsure</v>
      </c>
    </row>
    <row r="15">
      <c r="A15" t="str">
        <f t="shared" ref="A15:B15" si="24">IF(W15 = "yes" , "yes" , IF(W15 = "" , "" , "unsure"))</f>
        <v>unsure</v>
      </c>
      <c r="B15" t="str">
        <f t="shared" si="24"/>
        <v>yes</v>
      </c>
      <c r="E15" s="23" t="s">
        <v>285</v>
      </c>
      <c r="F15">
        <f>F9</f>
        <v>18</v>
      </c>
      <c r="G15">
        <f>G10</f>
        <v>0</v>
      </c>
      <c r="H15">
        <f>H11</f>
        <v>29</v>
      </c>
      <c r="I15" t="str">
        <f>I12</f>
        <v/>
      </c>
      <c r="J15">
        <f t="shared" ref="J15:J16" si="26">SUM(F15:I15)</f>
        <v>47</v>
      </c>
      <c r="W15" t="str">
        <f>'R1 included'!M15</f>
        <v>no</v>
      </c>
      <c r="X15" t="str">
        <f>'R2 included'!M15</f>
        <v>yes</v>
      </c>
      <c r="AA15" s="23" t="s">
        <v>285</v>
      </c>
      <c r="AB15">
        <f>AB9</f>
        <v>18</v>
      </c>
      <c r="AC15">
        <f>AC10</f>
        <v>3</v>
      </c>
      <c r="AD15">
        <f>AD11</f>
        <v>12</v>
      </c>
      <c r="AE15" t="str">
        <f>AE12</f>
        <v/>
      </c>
      <c r="AF15">
        <f t="shared" ref="AF15:AF16" si="27">SUM(AB15:AE15)</f>
        <v>33</v>
      </c>
    </row>
    <row r="16">
      <c r="A16" t="str">
        <f t="shared" ref="A16:B16" si="25">IF(W16 = "yes" , "yes" , IF(W16 = "" , "" , "unsure"))</f>
        <v>unsure</v>
      </c>
      <c r="B16" t="str">
        <f t="shared" si="25"/>
        <v>unsure</v>
      </c>
      <c r="E16" s="23" t="s">
        <v>286</v>
      </c>
      <c r="F16">
        <f>F$13 * $J9 / $J$13</f>
        <v>9.413793103</v>
      </c>
      <c r="G16">
        <f>G$13 * $J10 / $J$13</f>
        <v>0</v>
      </c>
      <c r="H16">
        <f>H$13 * $J11 / $J$13</f>
        <v>20.4137931</v>
      </c>
      <c r="I16">
        <f>I13 * J12 / $J$13</f>
        <v>0</v>
      </c>
      <c r="J16">
        <f t="shared" si="26"/>
        <v>29.82758621</v>
      </c>
      <c r="W16" t="str">
        <f>'R1 included'!M16</f>
        <v>no</v>
      </c>
      <c r="X16" t="str">
        <f>'R2 included'!M16</f>
        <v>unsure</v>
      </c>
      <c r="AA16" s="23" t="s">
        <v>286</v>
      </c>
      <c r="AB16">
        <f>AB$13 * $J9 / $J$13</f>
        <v>9.413793103</v>
      </c>
      <c r="AC16">
        <f>AC$13 * $J10 / $J$13</f>
        <v>0</v>
      </c>
      <c r="AD16">
        <f>AD$13 * $J11 / $J$13</f>
        <v>8.293103448</v>
      </c>
      <c r="AE16">
        <f>AE13 * AF12 / $J$13</f>
        <v>0</v>
      </c>
      <c r="AF16">
        <f t="shared" si="27"/>
        <v>17.70689655</v>
      </c>
    </row>
    <row r="17">
      <c r="A17" t="str">
        <f t="shared" ref="A17:B17" si="28">IF(W17 = "yes" , "yes" , IF(W17 = "" , "" , "unsure"))</f>
        <v>unsure</v>
      </c>
      <c r="B17" t="str">
        <f t="shared" si="28"/>
        <v/>
      </c>
      <c r="W17" t="str">
        <f>'R1 included'!M17</f>
        <v>no</v>
      </c>
      <c r="X17" t="str">
        <f>'R2 included'!M17</f>
        <v/>
      </c>
    </row>
    <row r="18">
      <c r="A18" t="str">
        <f t="shared" ref="A18:B18" si="29">IF(W18 = "yes" , "yes" , IF(W18 = "" , "" , "unsure"))</f>
        <v>yes</v>
      </c>
      <c r="B18" t="str">
        <f t="shared" si="29"/>
        <v>yes</v>
      </c>
      <c r="W18" t="str">
        <f>'R1 included'!M18</f>
        <v>yes</v>
      </c>
      <c r="X18" t="str">
        <f>'R2 included'!M18</f>
        <v>yes</v>
      </c>
    </row>
    <row r="19">
      <c r="A19" t="str">
        <f t="shared" ref="A19:B19" si="30">IF(W19 = "yes" , "yes" , IF(W19 = "" , "" , "unsure"))</f>
        <v>yes</v>
      </c>
      <c r="B19" t="str">
        <f t="shared" si="30"/>
        <v/>
      </c>
      <c r="W19" t="str">
        <f>'R1 included'!M19</f>
        <v>yes</v>
      </c>
      <c r="X19" t="str">
        <f>'R2 included'!M19</f>
        <v/>
      </c>
    </row>
    <row r="20">
      <c r="A20" t="str">
        <f t="shared" ref="A20:B20" si="31">IF(W20 = "yes" , "yes" , IF(W20 = "" , "" , "unsure"))</f>
        <v>unsure</v>
      </c>
      <c r="B20" t="str">
        <f t="shared" si="31"/>
        <v>unsure</v>
      </c>
      <c r="W20" t="str">
        <f>'R1 included'!M20</f>
        <v>no</v>
      </c>
      <c r="X20" t="str">
        <f>'R2 included'!M20</f>
        <v>unsure</v>
      </c>
    </row>
    <row r="21">
      <c r="A21" t="str">
        <f t="shared" ref="A21:B21" si="32">IF(W21 = "yes" , "yes" , IF(W21 = "" , "" , "unsure"))</f>
        <v>yes</v>
      </c>
      <c r="B21" t="str">
        <f t="shared" si="32"/>
        <v>yes</v>
      </c>
      <c r="W21" t="str">
        <f>'R1 included'!M21</f>
        <v>yes</v>
      </c>
      <c r="X21" t="str">
        <f>'R2 included'!M21</f>
        <v>yes</v>
      </c>
    </row>
    <row r="22">
      <c r="A22" t="str">
        <f t="shared" ref="A22:B22" si="33">IF(W22 = "yes" , "yes" , IF(W22 = "" , "" , "unsure"))</f>
        <v>yes</v>
      </c>
      <c r="B22" t="str">
        <f t="shared" si="33"/>
        <v>yes</v>
      </c>
      <c r="E22" s="27" t="s">
        <v>288</v>
      </c>
      <c r="F22" s="39">
        <f>(J15 - J16) / (J13 - J16)</f>
        <v>0.6095471236</v>
      </c>
      <c r="W22" t="str">
        <f>'R1 included'!M22</f>
        <v>yes</v>
      </c>
      <c r="X22" t="str">
        <f>'R2 included'!M22</f>
        <v>yes</v>
      </c>
      <c r="AA22" s="27" t="s">
        <v>288</v>
      </c>
      <c r="AB22" s="39">
        <f>(AF15 - AF16) / (AF13 - AF16)</f>
        <v>0.379546427</v>
      </c>
    </row>
    <row r="23">
      <c r="A23" t="str">
        <f t="shared" ref="A23:B23" si="34">IF(W23 = "yes" , "yes" , IF(W23 = "" , "" , "unsure"))</f>
        <v>yes</v>
      </c>
      <c r="B23" t="str">
        <f t="shared" si="34"/>
        <v>unsure</v>
      </c>
      <c r="W23" t="str">
        <f>'R1 included'!M23</f>
        <v>yes</v>
      </c>
      <c r="X23" t="str">
        <f>'R2 included'!M23</f>
        <v>unsure</v>
      </c>
    </row>
    <row r="24">
      <c r="A24" t="str">
        <f t="shared" ref="A24:B24" si="35">IF(W24 = "yes" , "yes" , IF(W24 = "" , "" , "unsure"))</f>
        <v/>
      </c>
      <c r="B24" t="str">
        <f t="shared" si="35"/>
        <v/>
      </c>
      <c r="W24" t="str">
        <f>'R1 included'!M24</f>
        <v/>
      </c>
      <c r="X24" t="str">
        <f>'R2 included'!M24</f>
        <v/>
      </c>
    </row>
    <row r="25">
      <c r="A25" t="str">
        <f t="shared" ref="A25:B25" si="36">IF(W25 = "yes" , "yes" , IF(W25 = "" , "" , "unsure"))</f>
        <v>yes</v>
      </c>
      <c r="B25" t="str">
        <f t="shared" si="36"/>
        <v>yes</v>
      </c>
      <c r="W25" t="str">
        <f>'R1 included'!M25</f>
        <v>yes</v>
      </c>
      <c r="X25" t="str">
        <f>'R2 included'!M25</f>
        <v>yes</v>
      </c>
    </row>
    <row r="26">
      <c r="A26" t="str">
        <f t="shared" ref="A26:B26" si="37">IF(W26 = "yes" , "yes" , IF(W26 = "" , "" , "unsure"))</f>
        <v>unsure</v>
      </c>
      <c r="B26" t="str">
        <f t="shared" si="37"/>
        <v>unsure</v>
      </c>
      <c r="W26" t="str">
        <f>'R1 included'!M26</f>
        <v>unsure</v>
      </c>
      <c r="X26" t="str">
        <f>'R2 included'!M26</f>
        <v>unsure</v>
      </c>
    </row>
    <row r="27">
      <c r="A27" t="str">
        <f t="shared" ref="A27:B27" si="38">IF(W27 = "yes" , "yes" , IF(W27 = "" , "" , "unsure"))</f>
        <v>unsure</v>
      </c>
      <c r="B27" t="str">
        <f t="shared" si="38"/>
        <v>unsure</v>
      </c>
      <c r="W27" t="str">
        <f>'R1 included'!M27</f>
        <v>no</v>
      </c>
      <c r="X27" t="str">
        <f>'R2 included'!M27</f>
        <v>no</v>
      </c>
    </row>
    <row r="28">
      <c r="A28" t="str">
        <f t="shared" ref="A28:B28" si="39">IF(W28 = "yes" , "yes" , IF(W28 = "" , "" , "unsure"))</f>
        <v>unsure</v>
      </c>
      <c r="B28" t="str">
        <f t="shared" si="39"/>
        <v>unsure</v>
      </c>
      <c r="W28" t="str">
        <f>'R1 included'!M28</f>
        <v>no</v>
      </c>
      <c r="X28" t="str">
        <f>'R2 included'!M28</f>
        <v>no</v>
      </c>
    </row>
    <row r="29">
      <c r="A29" t="str">
        <f t="shared" ref="A29:B29" si="40">IF(W29 = "yes" , "yes" , IF(W29 = "" , "" , "unsure"))</f>
        <v>yes</v>
      </c>
      <c r="B29" t="str">
        <f t="shared" si="40"/>
        <v>yes</v>
      </c>
      <c r="W29" t="str">
        <f>'R1 included'!M29</f>
        <v>yes</v>
      </c>
      <c r="X29" t="str">
        <f>'R2 included'!M29</f>
        <v>yes</v>
      </c>
    </row>
    <row r="30">
      <c r="A30" t="str">
        <f t="shared" ref="A30:B30" si="41">IF(W30 = "yes" , "yes" , IF(W30 = "" , "" , "unsure"))</f>
        <v>unsure</v>
      </c>
      <c r="B30" t="str">
        <f t="shared" si="41"/>
        <v>unsure</v>
      </c>
      <c r="W30" t="str">
        <f>'R1 included'!M30</f>
        <v>unsure</v>
      </c>
      <c r="X30" t="str">
        <f>'R2 included'!M30</f>
        <v>unsure</v>
      </c>
    </row>
    <row r="31">
      <c r="A31" t="str">
        <f t="shared" ref="A31:B31" si="42">IF(W31 = "yes" , "yes" , IF(W31 = "" , "" , "unsure"))</f>
        <v>unsure</v>
      </c>
      <c r="B31" t="str">
        <f t="shared" si="42"/>
        <v>unsure</v>
      </c>
      <c r="W31" t="str">
        <f>'R1 included'!M31</f>
        <v>no</v>
      </c>
      <c r="X31" t="str">
        <f>'R2 included'!M31</f>
        <v>unsure</v>
      </c>
    </row>
    <row r="32">
      <c r="A32" t="str">
        <f t="shared" ref="A32:B32" si="43">IF(W32 = "yes" , "yes" , IF(W32 = "" , "" , "unsure"))</f>
        <v>yes</v>
      </c>
      <c r="B32" t="str">
        <f t="shared" si="43"/>
        <v>yes</v>
      </c>
      <c r="W32" t="str">
        <f>'R1 included'!M32</f>
        <v>yes</v>
      </c>
      <c r="X32" t="str">
        <f>'R2 included'!M32</f>
        <v>yes</v>
      </c>
    </row>
    <row r="33">
      <c r="A33" t="str">
        <f t="shared" ref="A33:B33" si="44">IF(W33 = "yes" , "yes" , IF(W33 = "" , "" , "unsure"))</f>
        <v>yes</v>
      </c>
      <c r="B33" t="str">
        <f t="shared" si="44"/>
        <v>yes</v>
      </c>
      <c r="W33" t="str">
        <f>'R1 included'!M33</f>
        <v>yes</v>
      </c>
      <c r="X33" t="str">
        <f>'R2 included'!M33</f>
        <v>yes</v>
      </c>
    </row>
    <row r="34">
      <c r="A34" t="str">
        <f t="shared" ref="A34:B34" si="45">IF(W34 = "yes" , "yes" , IF(W34 = "" , "" , "unsure"))</f>
        <v>unsure</v>
      </c>
      <c r="B34" t="str">
        <f t="shared" si="45"/>
        <v>unsure</v>
      </c>
      <c r="W34" t="str">
        <f>'R1 included'!M34</f>
        <v>no</v>
      </c>
      <c r="X34" t="str">
        <f>'R2 included'!M34</f>
        <v>unsure</v>
      </c>
    </row>
    <row r="35">
      <c r="A35" t="str">
        <f t="shared" ref="A35:B35" si="46">IF(W35 = "yes" , "yes" , IF(W35 = "" , "" , "unsure"))</f>
        <v>yes</v>
      </c>
      <c r="B35" t="str">
        <f t="shared" si="46"/>
        <v>yes</v>
      </c>
      <c r="W35" t="str">
        <f>'R1 included'!M35</f>
        <v>yes</v>
      </c>
      <c r="X35" t="str">
        <f>'R2 included'!M35</f>
        <v>yes</v>
      </c>
    </row>
    <row r="36">
      <c r="A36" t="str">
        <f t="shared" ref="A36:B36" si="47">IF(W36 = "yes" , "yes" , IF(W36 = "" , "" , "unsure"))</f>
        <v>unsure</v>
      </c>
      <c r="B36" t="str">
        <f t="shared" si="47"/>
        <v>unsure</v>
      </c>
      <c r="W36" t="str">
        <f>'R1 included'!M36</f>
        <v>no</v>
      </c>
      <c r="X36" t="str">
        <f>'R2 included'!M36</f>
        <v>unsure</v>
      </c>
    </row>
    <row r="37">
      <c r="A37" t="str">
        <f t="shared" ref="A37:B37" si="48">IF(W37 = "yes" , "yes" , IF(W37 = "" , "" , "unsure"))</f>
        <v>unsure</v>
      </c>
      <c r="B37" t="str">
        <f t="shared" si="48"/>
        <v/>
      </c>
      <c r="W37" t="str">
        <f>'R1 included'!M37</f>
        <v>unsure</v>
      </c>
      <c r="X37" t="str">
        <f>'R2 included'!M37</f>
        <v/>
      </c>
    </row>
    <row r="38">
      <c r="A38" t="str">
        <f t="shared" ref="A38:B38" si="49">IF(W38 = "yes" , "yes" , IF(W38 = "" , "" , "unsure"))</f>
        <v>yes</v>
      </c>
      <c r="B38" t="str">
        <f t="shared" si="49"/>
        <v>yes</v>
      </c>
      <c r="W38" t="str">
        <f>'R1 included'!M38</f>
        <v>yes</v>
      </c>
      <c r="X38" t="str">
        <f>'R2 included'!M38</f>
        <v>yes</v>
      </c>
    </row>
    <row r="39">
      <c r="A39" t="str">
        <f t="shared" ref="A39:B39" si="50">IF(W39 = "yes" , "yes" , IF(W39 = "" , "" , "unsure"))</f>
        <v>yes</v>
      </c>
      <c r="B39" t="str">
        <f t="shared" si="50"/>
        <v>yes</v>
      </c>
      <c r="W39" t="str">
        <f>'R1 included'!M39</f>
        <v>yes</v>
      </c>
      <c r="X39" t="str">
        <f>'R2 included'!M39</f>
        <v>yes</v>
      </c>
    </row>
    <row r="40">
      <c r="A40" t="str">
        <f t="shared" ref="A40:B40" si="51">IF(W40 = "yes" , "yes" , IF(W40 = "" , "" , "unsure"))</f>
        <v>unsure</v>
      </c>
      <c r="B40" t="str">
        <f t="shared" si="51"/>
        <v>unsure</v>
      </c>
      <c r="W40" t="str">
        <f>'R1 included'!M40</f>
        <v>no</v>
      </c>
      <c r="X40" t="str">
        <f>'R2 included'!M40</f>
        <v>unsure</v>
      </c>
    </row>
    <row r="41">
      <c r="A41" t="str">
        <f t="shared" ref="A41:B41" si="52">IF(W41 = "yes" , "yes" , IF(W41 = "" , "" , "unsure"))</f>
        <v>yes</v>
      </c>
      <c r="B41" t="str">
        <f t="shared" si="52"/>
        <v>yes</v>
      </c>
      <c r="W41" t="str">
        <f>'R1 included'!M41</f>
        <v>yes</v>
      </c>
      <c r="X41" t="str">
        <f>'R2 included'!M41</f>
        <v>yes</v>
      </c>
    </row>
    <row r="42">
      <c r="A42" t="str">
        <f t="shared" ref="A42:B42" si="53">IF(W42 = "yes" , "yes" , IF(W42 = "" , "" , "unsure"))</f>
        <v>unsure</v>
      </c>
      <c r="B42" t="str">
        <f t="shared" si="53"/>
        <v>unsure</v>
      </c>
      <c r="W42" t="str">
        <f>'R1 included'!M42</f>
        <v>unsure</v>
      </c>
      <c r="X42" t="str">
        <f>'R2 included'!M42</f>
        <v>unsure</v>
      </c>
    </row>
    <row r="43">
      <c r="A43" t="str">
        <f t="shared" ref="A43:B43" si="54">IF(W43 = "yes" , "yes" , IF(W43 = "" , "" , "unsure"))</f>
        <v>yes</v>
      </c>
      <c r="B43" t="str">
        <f t="shared" si="54"/>
        <v>yes</v>
      </c>
      <c r="W43" t="str">
        <f>'R1 included'!M43</f>
        <v>yes</v>
      </c>
      <c r="X43" t="str">
        <f>'R2 included'!M43</f>
        <v>yes</v>
      </c>
    </row>
    <row r="44">
      <c r="A44" t="str">
        <f t="shared" ref="A44:B44" si="55">IF(W44 = "yes" , "yes" , IF(W44 = "" , "" , "unsure"))</f>
        <v>unsure</v>
      </c>
      <c r="B44" t="str">
        <f t="shared" si="55"/>
        <v>unsure</v>
      </c>
      <c r="W44" t="str">
        <f>'R1 included'!M44</f>
        <v>no</v>
      </c>
      <c r="X44" t="str">
        <f>'R2 included'!M44</f>
        <v>no</v>
      </c>
    </row>
    <row r="45">
      <c r="A45" t="str">
        <f t="shared" ref="A45:B45" si="56">IF(W45 = "yes" , "yes" , IF(W45 = "" , "" , "unsure"))</f>
        <v>unsure</v>
      </c>
      <c r="B45" t="str">
        <f t="shared" si="56"/>
        <v>unsure</v>
      </c>
      <c r="W45" t="str">
        <f>'R1 included'!M45</f>
        <v>no</v>
      </c>
      <c r="X45" t="str">
        <f>'R2 included'!M45</f>
        <v>unsure</v>
      </c>
    </row>
    <row r="46">
      <c r="A46" t="str">
        <f t="shared" ref="A46:B46" si="57">IF(W46 = "yes" , "yes" , IF(W46 = "" , "" , "unsure"))</f>
        <v>unsure</v>
      </c>
      <c r="B46" t="str">
        <f t="shared" si="57"/>
        <v>unsure</v>
      </c>
      <c r="W46" t="str">
        <f>'R1 included'!M46</f>
        <v>unsure</v>
      </c>
      <c r="X46" t="str">
        <f>'R2 included'!M46</f>
        <v>unsure</v>
      </c>
    </row>
    <row r="47">
      <c r="A47" t="str">
        <f t="shared" ref="A47:B47" si="58">IF(W47 = "yes" , "yes" , IF(W47 = "" , "" , "unsure"))</f>
        <v>unsure</v>
      </c>
      <c r="B47" t="str">
        <f t="shared" si="58"/>
        <v>unsure</v>
      </c>
      <c r="W47" t="str">
        <f>'R1 included'!M47</f>
        <v>unsure</v>
      </c>
      <c r="X47" t="str">
        <f>'R2 included'!M47</f>
        <v>unsure</v>
      </c>
    </row>
    <row r="48">
      <c r="A48" t="str">
        <f t="shared" ref="A48:B48" si="59">IF(W48 = "yes" , "yes" , IF(W48 = "" , "" , "unsure"))</f>
        <v>unsure</v>
      </c>
      <c r="B48" t="str">
        <f t="shared" si="59"/>
        <v>yes</v>
      </c>
      <c r="W48" t="str">
        <f>'R1 included'!M48</f>
        <v>unsure</v>
      </c>
      <c r="X48" t="str">
        <f>'R2 included'!M48</f>
        <v>yes</v>
      </c>
    </row>
    <row r="49">
      <c r="A49" t="str">
        <f t="shared" ref="A49:B49" si="60">IF(W49 = "yes" , "yes" , IF(W49 = "" , "" , "unsure"))</f>
        <v>unsure</v>
      </c>
      <c r="B49" t="str">
        <f t="shared" si="60"/>
        <v>unsure</v>
      </c>
      <c r="W49" t="str">
        <f>'R1 included'!M49</f>
        <v>unsure</v>
      </c>
      <c r="X49" t="str">
        <f>'R2 included'!M49</f>
        <v>unsure</v>
      </c>
    </row>
    <row r="50">
      <c r="A50" t="str">
        <f t="shared" ref="A50:B50" si="61">IF(W50 = "yes" , "yes" , IF(W50 = "" , "" , "unsure"))</f>
        <v>unsure</v>
      </c>
      <c r="B50" t="str">
        <f t="shared" si="61"/>
        <v>unsure</v>
      </c>
      <c r="W50" t="str">
        <f>'R1 included'!M50</f>
        <v>unsure</v>
      </c>
      <c r="X50" t="str">
        <f>'R2 included'!M50</f>
        <v>unsure</v>
      </c>
    </row>
    <row r="51">
      <c r="A51" t="str">
        <f t="shared" ref="A51:B51" si="62">IF(W51 = "yes" , "yes" , IF(W51 = "" , "" , "unsure"))</f>
        <v>yes</v>
      </c>
      <c r="B51" t="str">
        <f t="shared" si="62"/>
        <v>yes</v>
      </c>
      <c r="W51" t="str">
        <f>'R1 included'!M51</f>
        <v>yes</v>
      </c>
      <c r="X51" t="str">
        <f>'R2 included'!M51</f>
        <v>yes</v>
      </c>
    </row>
    <row r="52">
      <c r="A52" t="str">
        <f t="shared" ref="A52:B52" si="63">IF(W52 = "yes" , "yes" , IF(W52 = "" , "" , "unsure"))</f>
        <v>unsure</v>
      </c>
      <c r="B52" t="str">
        <f t="shared" si="63"/>
        <v>unsure</v>
      </c>
      <c r="W52" t="str">
        <f>'R1 included'!M52</f>
        <v>unsure</v>
      </c>
      <c r="X52" t="str">
        <f>'R2 included'!M52</f>
        <v>unsure</v>
      </c>
    </row>
    <row r="53">
      <c r="A53" t="str">
        <f t="shared" ref="A53:B53" si="64">IF(W53 = "yes" , "yes" , IF(W53 = "" , "" , "unsure"))</f>
        <v>unsure</v>
      </c>
      <c r="B53" t="str">
        <f t="shared" si="64"/>
        <v>unsure</v>
      </c>
      <c r="W53" t="str">
        <f>'R1 included'!M53</f>
        <v>no</v>
      </c>
      <c r="X53" t="str">
        <f>'R2 included'!M53</f>
        <v>unsure</v>
      </c>
    </row>
    <row r="54">
      <c r="A54" t="str">
        <f t="shared" ref="A54:B54" si="65">IF(W54 = "yes" , "yes" , IF(W54 = "" , "" , "unsure"))</f>
        <v>yes</v>
      </c>
      <c r="B54" t="str">
        <f t="shared" si="65"/>
        <v>yes</v>
      </c>
      <c r="W54" t="str">
        <f>'R1 included'!M54</f>
        <v>yes</v>
      </c>
      <c r="X54" t="str">
        <f>'R2 included'!M54</f>
        <v>yes</v>
      </c>
    </row>
    <row r="55">
      <c r="A55" t="str">
        <f t="shared" ref="A55:B55" si="66">IF(W55 = "yes" , "yes" , IF(W55 = "" , "" , "unsure"))</f>
        <v>unsure</v>
      </c>
      <c r="B55" t="str">
        <f t="shared" si="66"/>
        <v>unsure</v>
      </c>
      <c r="W55" t="str">
        <f>'R1 included'!M55</f>
        <v>no</v>
      </c>
      <c r="X55" t="str">
        <f>'R2 included'!M55</f>
        <v>unsure</v>
      </c>
    </row>
    <row r="56">
      <c r="A56" t="str">
        <f t="shared" ref="A56:B56" si="67">IF(W56 = "yes" , "yes" , IF(W56 = "" , "" , "unsure"))</f>
        <v>unsure</v>
      </c>
      <c r="B56" t="str">
        <f t="shared" si="67"/>
        <v>unsure</v>
      </c>
      <c r="W56" t="str">
        <f>'R1 included'!M56</f>
        <v>unsure</v>
      </c>
      <c r="X56" t="str">
        <f>'R2 included'!M56</f>
        <v>unsure</v>
      </c>
    </row>
    <row r="57">
      <c r="A57" t="str">
        <f t="shared" ref="A57:B57" si="68">IF(W57 = "yes" , "yes" , IF(W57 = "" , "" , "unsure"))</f>
        <v>yes</v>
      </c>
      <c r="B57" t="str">
        <f t="shared" si="68"/>
        <v>unsure</v>
      </c>
      <c r="W57" t="str">
        <f>'R1 included'!M57</f>
        <v>yes</v>
      </c>
      <c r="X57" t="str">
        <f>'R2 included'!M57</f>
        <v>no</v>
      </c>
    </row>
    <row r="58">
      <c r="A58" t="str">
        <f t="shared" ref="A58:B58" si="69">IF(W58 = "yes" , "yes" , IF(W58 = "" , "" , "unsure"))</f>
        <v>unsure</v>
      </c>
      <c r="B58" t="str">
        <f t="shared" si="69"/>
        <v>unsure</v>
      </c>
      <c r="W58" t="str">
        <f>'R1 included'!M58</f>
        <v>no</v>
      </c>
      <c r="X58" t="str">
        <f>'R2 included'!M58</f>
        <v>unsure</v>
      </c>
    </row>
    <row r="59">
      <c r="A59" t="str">
        <f t="shared" ref="A59:B59" si="70">IF(W59 = "yes" , "yes" , IF(W59 = "" , "" , "unsure"))</f>
        <v>yes</v>
      </c>
      <c r="B59" t="str">
        <f t="shared" si="70"/>
        <v>unsure</v>
      </c>
      <c r="W59" t="str">
        <f>'R1 included'!M59</f>
        <v>yes</v>
      </c>
      <c r="X59" t="str">
        <f>'R2 included'!M59</f>
        <v>unsure</v>
      </c>
    </row>
    <row r="60">
      <c r="A60" t="str">
        <f t="shared" ref="A60:B60" si="71">IF(W60 = "yes" , "yes" , IF(W60 = "" , "" , "unsure"))</f>
        <v>yes</v>
      </c>
      <c r="B60" t="str">
        <f t="shared" si="71"/>
        <v>yes</v>
      </c>
      <c r="W60" t="str">
        <f>'R1 included'!M60</f>
        <v>yes</v>
      </c>
      <c r="X60" t="str">
        <f>'R2 included'!M60</f>
        <v>yes</v>
      </c>
    </row>
    <row r="61">
      <c r="A61" t="str">
        <f t="shared" ref="A61:B61" si="72">IF(W61 = "yes" , "yes" , IF(W61 = "" , "" , "unsure"))</f>
        <v>yes</v>
      </c>
      <c r="B61" t="str">
        <f t="shared" si="72"/>
        <v>unsure</v>
      </c>
      <c r="W61" t="str">
        <f>'R1 included'!M61</f>
        <v>yes</v>
      </c>
      <c r="X61" t="str">
        <f>'R2 included'!M61</f>
        <v>unsure</v>
      </c>
    </row>
    <row r="62">
      <c r="A62" t="str">
        <f t="shared" ref="A62:B62" si="73">IF(W62 = "yes" , "yes" , IF(W62 = "" , "" , "unsure"))</f>
        <v>unsure</v>
      </c>
      <c r="B62" t="str">
        <f t="shared" si="73"/>
        <v/>
      </c>
      <c r="W62" t="str">
        <f>'R1 included'!M62</f>
        <v>unsure</v>
      </c>
      <c r="X62" t="str">
        <f>'R2 included'!M62</f>
        <v/>
      </c>
    </row>
    <row r="63">
      <c r="A63" t="str">
        <f t="shared" ref="A63:B63" si="74">IF(W63 = "yes" , "yes" , IF(W63 = "" , "" , "unsure"))</f>
        <v>unsure</v>
      </c>
      <c r="B63" t="str">
        <f t="shared" si="74"/>
        <v>unsure</v>
      </c>
      <c r="W63" t="str">
        <f>'R1 included'!M63</f>
        <v>unsure</v>
      </c>
      <c r="X63" t="str">
        <f>'R2 included'!M63</f>
        <v>unsure</v>
      </c>
    </row>
    <row r="64">
      <c r="A64" t="str">
        <f t="shared" ref="A64:B64" si="75">IF(W64 = "yes" , "yes" , IF(W64 = "" , "" , "unsure"))</f>
        <v>unsure</v>
      </c>
      <c r="B64" t="str">
        <f t="shared" si="75"/>
        <v>unsure</v>
      </c>
      <c r="W64" t="str">
        <f>'R1 included'!M64</f>
        <v>unsure</v>
      </c>
      <c r="X64" t="str">
        <f>'R2 included'!M64</f>
        <v>unsure</v>
      </c>
    </row>
    <row r="65">
      <c r="A65" t="str">
        <f t="shared" ref="A65:B65" si="76">IF(W65 = "yes" , "yes" , IF(W65 = "" , "" , "unsure"))</f>
        <v>unsure</v>
      </c>
      <c r="B65" t="str">
        <f t="shared" si="76"/>
        <v>unsure</v>
      </c>
      <c r="W65" t="str">
        <f>'R1 included'!M65</f>
        <v>unsure</v>
      </c>
      <c r="X65" t="str">
        <f>'R2 included'!M65</f>
        <v>unsure</v>
      </c>
    </row>
    <row r="66">
      <c r="A66" t="str">
        <f t="shared" ref="A66:B66" si="77">IF(W66 = "yes" , "yes" , IF(W66 = "" , "" , "unsure"))</f>
        <v>yes</v>
      </c>
      <c r="B66" t="str">
        <f t="shared" si="77"/>
        <v>yes</v>
      </c>
      <c r="W66" t="str">
        <f>'R1 included'!M66</f>
        <v>yes</v>
      </c>
      <c r="X66" t="str">
        <f>'R2 included'!M66</f>
        <v>yes</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ht="67.5" customHeight="1">
      <c r="A1" s="27" t="s">
        <v>225</v>
      </c>
      <c r="B1" s="27" t="s">
        <v>226</v>
      </c>
      <c r="G1" s="1" t="s">
        <v>13</v>
      </c>
      <c r="W1" s="23" t="s">
        <v>225</v>
      </c>
      <c r="X1" s="23" t="s">
        <v>226</v>
      </c>
    </row>
    <row r="2">
      <c r="A2" t="str">
        <f t="shared" ref="A2:B2" si="1">IF(W2 = "yes" , "yes" , IF(W2 = "" , "" , "unsure"))</f>
        <v>unsure</v>
      </c>
      <c r="B2" t="str">
        <f t="shared" si="1"/>
        <v>unsure</v>
      </c>
      <c r="W2" t="str">
        <f>'R1 included'!N2</f>
        <v>no</v>
      </c>
      <c r="X2" t="str">
        <f>'R2 included'!N2</f>
        <v>unsure</v>
      </c>
    </row>
    <row r="3">
      <c r="A3" t="str">
        <f t="shared" ref="A3:B3" si="2">IF(W3 = "yes" , "yes" , IF(W3 = "" , "" , "unsure"))</f>
        <v/>
      </c>
      <c r="B3" t="str">
        <f t="shared" si="2"/>
        <v/>
      </c>
      <c r="W3" t="str">
        <f>'R1 included'!N3</f>
        <v/>
      </c>
      <c r="X3" t="str">
        <f>'R2 included'!N3</f>
        <v/>
      </c>
    </row>
    <row r="4">
      <c r="A4" t="str">
        <f t="shared" ref="A4:B4" si="3">IF(W4 = "yes" , "yes" , IF(W4 = "" , "" , "unsure"))</f>
        <v>unsure</v>
      </c>
      <c r="B4" t="str">
        <f t="shared" si="3"/>
        <v>unsure</v>
      </c>
      <c r="W4" t="str">
        <f>'R1 included'!N4</f>
        <v>no</v>
      </c>
      <c r="X4" t="str">
        <f>'R2 included'!N4</f>
        <v>unsure</v>
      </c>
    </row>
    <row r="5">
      <c r="A5" t="str">
        <f t="shared" ref="A5:B5" si="4">IF(W5 = "yes" , "yes" , IF(W5 = "" , "" , "unsure"))</f>
        <v>unsure</v>
      </c>
      <c r="B5" t="str">
        <f t="shared" si="4"/>
        <v>unsure</v>
      </c>
      <c r="N5" s="27"/>
      <c r="O5" s="27"/>
      <c r="W5" t="str">
        <f>'R1 included'!N5</f>
        <v>no</v>
      </c>
      <c r="X5" t="str">
        <f>'R2 included'!N5</f>
        <v>unsure</v>
      </c>
    </row>
    <row r="6">
      <c r="A6" t="str">
        <f t="shared" ref="A6:B6" si="5">IF(W6 = "yes" , "yes" , IF(W6 = "" , "" , "unsure"))</f>
        <v>unsure</v>
      </c>
      <c r="B6" t="str">
        <f t="shared" si="5"/>
        <v>unsure</v>
      </c>
      <c r="N6" s="27" t="s">
        <v>278</v>
      </c>
      <c r="O6" s="27" t="s">
        <v>279</v>
      </c>
      <c r="W6" t="str">
        <f>'R1 included'!N6</f>
        <v>no</v>
      </c>
      <c r="X6" t="str">
        <f>'R2 included'!N6</f>
        <v>unsure</v>
      </c>
    </row>
    <row r="7">
      <c r="A7" t="str">
        <f t="shared" ref="A7:B7" si="6">IF(W7 = "yes" , "yes" , IF(W7 = "" , "" , "unsure"))</f>
        <v>unsure</v>
      </c>
      <c r="B7" t="str">
        <f t="shared" si="6"/>
        <v>unsure</v>
      </c>
      <c r="G7" s="27" t="s">
        <v>225</v>
      </c>
      <c r="W7" t="str">
        <f>'R1 included'!N7</f>
        <v>no</v>
      </c>
      <c r="X7" t="str">
        <f>'R2 included'!N7</f>
        <v>unsure</v>
      </c>
      <c r="AC7" s="27" t="s">
        <v>225</v>
      </c>
    </row>
    <row r="8">
      <c r="A8" t="str">
        <f t="shared" ref="A8:B8" si="7">IF(W8 = "yes" , "yes" , IF(W8 = "" , "" , "unsure"))</f>
        <v>unsure</v>
      </c>
      <c r="B8" t="str">
        <f t="shared" si="7"/>
        <v>unsure</v>
      </c>
      <c r="E8" s="28"/>
      <c r="F8" s="41" t="s">
        <v>20</v>
      </c>
      <c r="G8" s="41" t="s">
        <v>18</v>
      </c>
      <c r="H8" s="41" t="s">
        <v>44</v>
      </c>
      <c r="I8" s="28"/>
      <c r="J8" s="23" t="s">
        <v>281</v>
      </c>
      <c r="M8" t="str">
        <f>E12</f>
        <v/>
      </c>
      <c r="N8">
        <f>SUM(N9:N11)</f>
        <v>58</v>
      </c>
      <c r="W8" t="str">
        <f>'R1 included'!N8</f>
        <v>no</v>
      </c>
      <c r="X8" t="str">
        <f>'R2 included'!N8</f>
        <v>unsure</v>
      </c>
      <c r="AA8" s="28"/>
      <c r="AB8" s="41" t="s">
        <v>20</v>
      </c>
      <c r="AC8" s="41" t="s">
        <v>18</v>
      </c>
      <c r="AD8" s="41" t="s">
        <v>44</v>
      </c>
      <c r="AE8" s="28"/>
      <c r="AF8" s="23" t="s">
        <v>281</v>
      </c>
    </row>
    <row r="9">
      <c r="A9" t="str">
        <f t="shared" ref="A9:B9" si="8">IF(W9 = "yes" , "yes" , IF(W9 = "" , "" , "unsure"))</f>
        <v/>
      </c>
      <c r="B9" t="str">
        <f t="shared" si="8"/>
        <v/>
      </c>
      <c r="E9" s="41" t="s">
        <v>20</v>
      </c>
      <c r="F9" s="28">
        <f t="shared" ref="F9:H9" si="9">COUNTIFS($A$2:$A$66 , F$8 , $B$2:$B$66 , $E9)</f>
        <v>14</v>
      </c>
      <c r="G9" s="28">
        <f t="shared" si="9"/>
        <v>0</v>
      </c>
      <c r="H9" s="28">
        <f t="shared" si="9"/>
        <v>3</v>
      </c>
      <c r="I9" s="28"/>
      <c r="J9">
        <f t="shared" ref="J9:J12" si="13">SUM(F9:I9)</f>
        <v>17</v>
      </c>
      <c r="M9" t="str">
        <f>E9</f>
        <v>yes</v>
      </c>
      <c r="N9">
        <f>(J9 + F13) / 2</f>
        <v>18</v>
      </c>
      <c r="O9" s="42">
        <f> (N9 / N$8)</f>
        <v>0.3103448276</v>
      </c>
      <c r="W9" t="str">
        <f>'R1 included'!N9</f>
        <v/>
      </c>
      <c r="X9" t="str">
        <f>'R2 included'!N9</f>
        <v/>
      </c>
      <c r="AA9" s="41" t="s">
        <v>20</v>
      </c>
      <c r="AB9" s="28">
        <f t="shared" ref="AB9:AD9" si="10">COUNTIFS($W$2:$W$66 , AB$8 , $X$2:$X$66 , $E9)</f>
        <v>14</v>
      </c>
      <c r="AC9" s="28">
        <f t="shared" si="10"/>
        <v>2</v>
      </c>
      <c r="AD9" s="28">
        <f t="shared" si="10"/>
        <v>1</v>
      </c>
      <c r="AE9" s="28"/>
      <c r="AF9">
        <f t="shared" ref="AF9:AF12" si="15">SUM(AB9:AE9)</f>
        <v>17</v>
      </c>
    </row>
    <row r="10">
      <c r="A10" t="str">
        <f t="shared" ref="A10:B10" si="11">IF(W10 = "yes" , "yes" , IF(W10 = "" , "" , "unsure"))</f>
        <v>yes</v>
      </c>
      <c r="B10" t="str">
        <f t="shared" si="11"/>
        <v>unsure</v>
      </c>
      <c r="D10" s="27" t="s">
        <v>226</v>
      </c>
      <c r="E10" s="41" t="s">
        <v>18</v>
      </c>
      <c r="F10" s="28">
        <f t="shared" ref="F10:H10" si="12">COUNTIFS($A$2:$A$66 , F$8 , $B$2:$B$66 , $E10)</f>
        <v>0</v>
      </c>
      <c r="G10" s="28">
        <f t="shared" si="12"/>
        <v>0</v>
      </c>
      <c r="H10" s="28">
        <f t="shared" si="12"/>
        <v>0</v>
      </c>
      <c r="I10" s="28"/>
      <c r="J10">
        <f t="shared" si="13"/>
        <v>0</v>
      </c>
      <c r="O10" s="42"/>
      <c r="W10" t="str">
        <f>'R1 included'!N10</f>
        <v>yes</v>
      </c>
      <c r="X10" t="str">
        <f>'R2 included'!N10</f>
        <v>unsure</v>
      </c>
      <c r="Z10" s="27" t="s">
        <v>226</v>
      </c>
      <c r="AA10" s="41" t="s">
        <v>18</v>
      </c>
      <c r="AB10" s="28">
        <f t="shared" ref="AB10:AD10" si="14">COUNTIFS($W$2:$W$66 , AB$8 , $X$2:$X$66 , $E10)</f>
        <v>1</v>
      </c>
      <c r="AC10" s="28">
        <f t="shared" si="14"/>
        <v>7</v>
      </c>
      <c r="AD10" s="28">
        <f t="shared" si="14"/>
        <v>0</v>
      </c>
      <c r="AE10" s="28"/>
      <c r="AF10">
        <f t="shared" si="15"/>
        <v>8</v>
      </c>
    </row>
    <row r="11">
      <c r="A11" t="str">
        <f t="shared" ref="A11:B11" si="16">IF(W11 = "yes" , "yes" , IF(W11 = "" , "" , "unsure"))</f>
        <v>unsure</v>
      </c>
      <c r="B11" t="str">
        <f t="shared" si="16"/>
        <v>unsure</v>
      </c>
      <c r="E11" s="41" t="s">
        <v>44</v>
      </c>
      <c r="F11" s="28">
        <f t="shared" ref="F11:H11" si="17">COUNTIFS($A$2:$A$66 , F$8 , $B$2:$B$66 , $E11)</f>
        <v>5</v>
      </c>
      <c r="G11" s="28">
        <f t="shared" si="17"/>
        <v>0</v>
      </c>
      <c r="H11" s="28">
        <f t="shared" si="17"/>
        <v>36</v>
      </c>
      <c r="I11" s="28"/>
      <c r="J11">
        <f t="shared" si="13"/>
        <v>41</v>
      </c>
      <c r="M11" t="str">
        <f>E11</f>
        <v>unsure</v>
      </c>
      <c r="N11">
        <f> (H13 + J11) / 2</f>
        <v>40</v>
      </c>
      <c r="O11" s="42">
        <f> (N11 / N$8)</f>
        <v>0.6896551724</v>
      </c>
      <c r="W11" t="str">
        <f>'R1 included'!N11</f>
        <v>no</v>
      </c>
      <c r="X11" t="str">
        <f>'R2 included'!N11</f>
        <v>no</v>
      </c>
      <c r="AA11" s="41" t="s">
        <v>44</v>
      </c>
      <c r="AB11" s="28">
        <f t="shared" ref="AB11:AD11" si="18">COUNTIFS($W$2:$W$66 , AB$8 , $X$2:$X$66 , $E11)</f>
        <v>4</v>
      </c>
      <c r="AC11" s="28">
        <f t="shared" si="18"/>
        <v>17</v>
      </c>
      <c r="AD11" s="28">
        <f t="shared" si="18"/>
        <v>12</v>
      </c>
      <c r="AE11" s="28"/>
      <c r="AF11">
        <f t="shared" si="15"/>
        <v>33</v>
      </c>
    </row>
    <row r="12">
      <c r="A12" t="str">
        <f t="shared" ref="A12:B12" si="19">IF(W12 = "yes" , "yes" , IF(W12 = "" , "" , "unsure"))</f>
        <v>unsure</v>
      </c>
      <c r="B12" t="str">
        <f t="shared" si="19"/>
        <v>yes</v>
      </c>
      <c r="E12" s="28"/>
      <c r="F12" s="28"/>
      <c r="G12" s="28"/>
      <c r="H12" s="28"/>
      <c r="I12" s="28"/>
      <c r="J12">
        <f t="shared" si="13"/>
        <v>0</v>
      </c>
      <c r="W12" t="str">
        <f>'R1 included'!N12</f>
        <v>no</v>
      </c>
      <c r="X12" t="str">
        <f>'R2 included'!N12</f>
        <v>yes</v>
      </c>
      <c r="AA12" s="28"/>
      <c r="AB12" s="28"/>
      <c r="AC12" s="28"/>
      <c r="AD12" s="28"/>
      <c r="AE12" s="28"/>
      <c r="AF12">
        <f t="shared" si="15"/>
        <v>0</v>
      </c>
    </row>
    <row r="13">
      <c r="A13" t="str">
        <f t="shared" ref="A13:B13" si="20">IF(W13 = "yes" , "yes" , IF(W13 = "" , "" , "unsure"))</f>
        <v>yes</v>
      </c>
      <c r="B13" t="str">
        <f t="shared" si="20"/>
        <v>yes</v>
      </c>
      <c r="E13" s="23" t="s">
        <v>281</v>
      </c>
      <c r="F13">
        <f t="shared" ref="F13:J13" si="21">SUM(F9:F12)</f>
        <v>19</v>
      </c>
      <c r="G13">
        <f t="shared" si="21"/>
        <v>0</v>
      </c>
      <c r="H13">
        <f t="shared" si="21"/>
        <v>39</v>
      </c>
      <c r="I13">
        <f t="shared" si="21"/>
        <v>0</v>
      </c>
      <c r="J13">
        <f t="shared" si="21"/>
        <v>58</v>
      </c>
      <c r="W13" t="str">
        <f>'R1 included'!N13</f>
        <v>yes</v>
      </c>
      <c r="X13" t="str">
        <f>'R2 included'!N13</f>
        <v>yes</v>
      </c>
      <c r="AA13" s="23" t="s">
        <v>281</v>
      </c>
      <c r="AB13">
        <f t="shared" ref="AB13:AF13" si="22">SUM(AB9:AB12)</f>
        <v>19</v>
      </c>
      <c r="AC13">
        <f t="shared" si="22"/>
        <v>26</v>
      </c>
      <c r="AD13">
        <f t="shared" si="22"/>
        <v>13</v>
      </c>
      <c r="AE13">
        <f t="shared" si="22"/>
        <v>0</v>
      </c>
      <c r="AF13">
        <f t="shared" si="22"/>
        <v>58</v>
      </c>
    </row>
    <row r="14">
      <c r="A14" t="str">
        <f t="shared" ref="A14:B14" si="23">IF(W14 = "yes" , "yes" , IF(W14 = "" , "" , "unsure"))</f>
        <v>unsure</v>
      </c>
      <c r="B14" t="str">
        <f t="shared" si="23"/>
        <v>unsure</v>
      </c>
      <c r="W14" t="str">
        <f>'R1 included'!N14</f>
        <v>no</v>
      </c>
      <c r="X14" t="str">
        <f>'R2 included'!N14</f>
        <v>unsure</v>
      </c>
    </row>
    <row r="15">
      <c r="A15" t="str">
        <f t="shared" ref="A15:B15" si="24">IF(W15 = "yes" , "yes" , IF(W15 = "" , "" , "unsure"))</f>
        <v>unsure</v>
      </c>
      <c r="B15" t="str">
        <f t="shared" si="24"/>
        <v>yes</v>
      </c>
      <c r="E15" s="23" t="s">
        <v>285</v>
      </c>
      <c r="F15">
        <f>F9</f>
        <v>14</v>
      </c>
      <c r="G15">
        <f>G10</f>
        <v>0</v>
      </c>
      <c r="H15">
        <f>H11</f>
        <v>36</v>
      </c>
      <c r="I15" t="str">
        <f>I12</f>
        <v/>
      </c>
      <c r="J15">
        <f t="shared" ref="J15:J16" si="26">SUM(F15:I15)</f>
        <v>50</v>
      </c>
      <c r="W15" t="str">
        <f>'R1 included'!N15</f>
        <v>no</v>
      </c>
      <c r="X15" t="str">
        <f>'R2 included'!N15</f>
        <v>yes</v>
      </c>
      <c r="AA15" s="23" t="s">
        <v>285</v>
      </c>
      <c r="AB15">
        <f>AB9</f>
        <v>14</v>
      </c>
      <c r="AC15">
        <f>AC10</f>
        <v>7</v>
      </c>
      <c r="AD15">
        <f>AD11</f>
        <v>12</v>
      </c>
      <c r="AE15" t="str">
        <f>AE12</f>
        <v/>
      </c>
      <c r="AF15">
        <f t="shared" ref="AF15:AF16" si="27">SUM(AB15:AE15)</f>
        <v>33</v>
      </c>
    </row>
    <row r="16">
      <c r="A16" t="str">
        <f t="shared" ref="A16:B16" si="25">IF(W16 = "yes" , "yes" , IF(W16 = "" , "" , "unsure"))</f>
        <v>unsure</v>
      </c>
      <c r="B16" t="str">
        <f t="shared" si="25"/>
        <v>unsure</v>
      </c>
      <c r="E16" s="23" t="s">
        <v>286</v>
      </c>
      <c r="F16">
        <f>F$13 * $J9 / $J$13</f>
        <v>5.568965517</v>
      </c>
      <c r="G16">
        <f>G$13 * $J10 / $J$13</f>
        <v>0</v>
      </c>
      <c r="H16">
        <f>H$13 * $J11 / $J$13</f>
        <v>27.56896552</v>
      </c>
      <c r="I16">
        <f>I13 * J12 / $J$13</f>
        <v>0</v>
      </c>
      <c r="J16">
        <f t="shared" si="26"/>
        <v>33.13793103</v>
      </c>
      <c r="W16" t="str">
        <f>'R1 included'!N16</f>
        <v>no</v>
      </c>
      <c r="X16" t="str">
        <f>'R2 included'!N16</f>
        <v>unsure</v>
      </c>
      <c r="AA16" s="23" t="s">
        <v>286</v>
      </c>
      <c r="AB16">
        <f>AB$13 * $J9 / $J$13</f>
        <v>5.568965517</v>
      </c>
      <c r="AC16">
        <f>AC$13 * $J10 / $J$13</f>
        <v>0</v>
      </c>
      <c r="AD16">
        <f>AD$13 * $J11 / $J$13</f>
        <v>9.189655172</v>
      </c>
      <c r="AE16">
        <f>AE13 * AF12 / $J$13</f>
        <v>0</v>
      </c>
      <c r="AF16">
        <f t="shared" si="27"/>
        <v>14.75862069</v>
      </c>
    </row>
    <row r="17">
      <c r="A17" t="str">
        <f t="shared" ref="A17:B17" si="28">IF(W17 = "yes" , "yes" , IF(W17 = "" , "" , "unsure"))</f>
        <v>unsure</v>
      </c>
      <c r="B17" t="str">
        <f t="shared" si="28"/>
        <v/>
      </c>
      <c r="W17" t="str">
        <f>'R1 included'!N17</f>
        <v>no</v>
      </c>
      <c r="X17" t="str">
        <f>'R2 included'!N17</f>
        <v/>
      </c>
    </row>
    <row r="18">
      <c r="A18" t="str">
        <f t="shared" ref="A18:B18" si="29">IF(W18 = "yes" , "yes" , IF(W18 = "" , "" , "unsure"))</f>
        <v>yes</v>
      </c>
      <c r="B18" t="str">
        <f t="shared" si="29"/>
        <v>yes</v>
      </c>
      <c r="W18" t="str">
        <f>'R1 included'!N18</f>
        <v>yes</v>
      </c>
      <c r="X18" t="str">
        <f>'R2 included'!N18</f>
        <v>yes</v>
      </c>
    </row>
    <row r="19">
      <c r="A19" t="str">
        <f t="shared" ref="A19:B19" si="30">IF(W19 = "yes" , "yes" , IF(W19 = "" , "" , "unsure"))</f>
        <v>yes</v>
      </c>
      <c r="B19" t="str">
        <f t="shared" si="30"/>
        <v/>
      </c>
      <c r="W19" t="str">
        <f>'R1 included'!N19</f>
        <v>yes</v>
      </c>
      <c r="X19" t="str">
        <f>'R2 included'!N19</f>
        <v/>
      </c>
    </row>
    <row r="20">
      <c r="A20" t="str">
        <f t="shared" ref="A20:B20" si="31">IF(W20 = "yes" , "yes" , IF(W20 = "" , "" , "unsure"))</f>
        <v>unsure</v>
      </c>
      <c r="B20" t="str">
        <f t="shared" si="31"/>
        <v>unsure</v>
      </c>
      <c r="W20" t="str">
        <f>'R1 included'!N20</f>
        <v>no</v>
      </c>
      <c r="X20" t="str">
        <f>'R2 included'!N20</f>
        <v>unsure</v>
      </c>
    </row>
    <row r="21">
      <c r="A21" t="str">
        <f t="shared" ref="A21:B21" si="32">IF(W21 = "yes" , "yes" , IF(W21 = "" , "" , "unsure"))</f>
        <v>yes</v>
      </c>
      <c r="B21" t="str">
        <f t="shared" si="32"/>
        <v>yes</v>
      </c>
      <c r="W21" t="str">
        <f>'R1 included'!N21</f>
        <v>yes</v>
      </c>
      <c r="X21" t="str">
        <f>'R2 included'!N21</f>
        <v>yes</v>
      </c>
    </row>
    <row r="22">
      <c r="A22" t="str">
        <f t="shared" ref="A22:B22" si="33">IF(W22 = "yes" , "yes" , IF(W22 = "" , "" , "unsure"))</f>
        <v>yes</v>
      </c>
      <c r="B22" t="str">
        <f t="shared" si="33"/>
        <v>yes</v>
      </c>
      <c r="E22" s="27" t="s">
        <v>288</v>
      </c>
      <c r="F22" s="39">
        <f>(J15 - J16) / (J13 - J16)</f>
        <v>0.6782246879</v>
      </c>
      <c r="W22" t="str">
        <f>'R1 included'!N22</f>
        <v>yes</v>
      </c>
      <c r="X22" t="str">
        <f>'R2 included'!N22</f>
        <v>yes</v>
      </c>
      <c r="AA22" s="27" t="s">
        <v>288</v>
      </c>
      <c r="AB22" s="39">
        <f>(AF15 - AF16) / (AF13 - AF16)</f>
        <v>0.4218500797</v>
      </c>
    </row>
    <row r="23">
      <c r="A23" t="str">
        <f t="shared" ref="A23:B23" si="34">IF(W23 = "yes" , "yes" , IF(W23 = "" , "" , "unsure"))</f>
        <v>yes</v>
      </c>
      <c r="B23" t="str">
        <f t="shared" si="34"/>
        <v>unsure</v>
      </c>
      <c r="W23" t="str">
        <f>'R1 included'!N23</f>
        <v>yes</v>
      </c>
      <c r="X23" t="str">
        <f>'R2 included'!N23</f>
        <v>unsure</v>
      </c>
    </row>
    <row r="24">
      <c r="A24" t="str">
        <f t="shared" ref="A24:B24" si="35">IF(W24 = "yes" , "yes" , IF(W24 = "" , "" , "unsure"))</f>
        <v/>
      </c>
      <c r="B24" t="str">
        <f t="shared" si="35"/>
        <v/>
      </c>
      <c r="W24" t="str">
        <f>'R1 included'!N24</f>
        <v/>
      </c>
      <c r="X24" t="str">
        <f>'R2 included'!N24</f>
        <v/>
      </c>
    </row>
    <row r="25">
      <c r="A25" t="str">
        <f t="shared" ref="A25:B25" si="36">IF(W25 = "yes" , "yes" , IF(W25 = "" , "" , "unsure"))</f>
        <v>yes</v>
      </c>
      <c r="B25" t="str">
        <f t="shared" si="36"/>
        <v>yes</v>
      </c>
      <c r="W25" t="str">
        <f>'R1 included'!N25</f>
        <v>yes</v>
      </c>
      <c r="X25" t="str">
        <f>'R2 included'!N25</f>
        <v>yes</v>
      </c>
    </row>
    <row r="26">
      <c r="A26" t="str">
        <f t="shared" ref="A26:B26" si="37">IF(W26 = "yes" , "yes" , IF(W26 = "" , "" , "unsure"))</f>
        <v>unsure</v>
      </c>
      <c r="B26" t="str">
        <f t="shared" si="37"/>
        <v>unsure</v>
      </c>
      <c r="W26" t="str">
        <f>'R1 included'!N26</f>
        <v>unsure</v>
      </c>
      <c r="X26" t="str">
        <f>'R2 included'!N26</f>
        <v>unsure</v>
      </c>
    </row>
    <row r="27">
      <c r="A27" t="str">
        <f t="shared" ref="A27:B27" si="38">IF(W27 = "yes" , "yes" , IF(W27 = "" , "" , "unsure"))</f>
        <v>unsure</v>
      </c>
      <c r="B27" t="str">
        <f t="shared" si="38"/>
        <v>unsure</v>
      </c>
      <c r="W27" t="str">
        <f>'R1 included'!N27</f>
        <v>no</v>
      </c>
      <c r="X27" t="str">
        <f>'R2 included'!N27</f>
        <v>no</v>
      </c>
    </row>
    <row r="28">
      <c r="A28" t="str">
        <f t="shared" ref="A28:B28" si="39">IF(W28 = "yes" , "yes" , IF(W28 = "" , "" , "unsure"))</f>
        <v>unsure</v>
      </c>
      <c r="B28" t="str">
        <f t="shared" si="39"/>
        <v>unsure</v>
      </c>
      <c r="W28" t="str">
        <f>'R1 included'!N28</f>
        <v>no</v>
      </c>
      <c r="X28" t="str">
        <f>'R2 included'!N28</f>
        <v>no</v>
      </c>
    </row>
    <row r="29">
      <c r="A29" t="str">
        <f t="shared" ref="A29:B29" si="40">IF(W29 = "yes" , "yes" , IF(W29 = "" , "" , "unsure"))</f>
        <v>yes</v>
      </c>
      <c r="B29" t="str">
        <f t="shared" si="40"/>
        <v>yes</v>
      </c>
      <c r="W29" t="str">
        <f>'R1 included'!N29</f>
        <v>yes</v>
      </c>
      <c r="X29" t="str">
        <f>'R2 included'!N29</f>
        <v>yes</v>
      </c>
    </row>
    <row r="30">
      <c r="A30" t="str">
        <f t="shared" ref="A30:B30" si="41">IF(W30 = "yes" , "yes" , IF(W30 = "" , "" , "unsure"))</f>
        <v>unsure</v>
      </c>
      <c r="B30" t="str">
        <f t="shared" si="41"/>
        <v>unsure</v>
      </c>
      <c r="W30" t="str">
        <f>'R1 included'!N30</f>
        <v>unsure</v>
      </c>
      <c r="X30" t="str">
        <f>'R2 included'!N30</f>
        <v>unsure</v>
      </c>
    </row>
    <row r="31">
      <c r="A31" t="str">
        <f t="shared" ref="A31:B31" si="42">IF(W31 = "yes" , "yes" , IF(W31 = "" , "" , "unsure"))</f>
        <v>unsure</v>
      </c>
      <c r="B31" t="str">
        <f t="shared" si="42"/>
        <v>unsure</v>
      </c>
      <c r="W31" t="str">
        <f>'R1 included'!N31</f>
        <v>no</v>
      </c>
      <c r="X31" t="str">
        <f>'R2 included'!N31</f>
        <v>unsure</v>
      </c>
    </row>
    <row r="32">
      <c r="A32" t="str">
        <f t="shared" ref="A32:B32" si="43">IF(W32 = "yes" , "yes" , IF(W32 = "" , "" , "unsure"))</f>
        <v>yes</v>
      </c>
      <c r="B32" t="str">
        <f t="shared" si="43"/>
        <v>yes</v>
      </c>
      <c r="W32" t="str">
        <f>'R1 included'!N32</f>
        <v>yes</v>
      </c>
      <c r="X32" t="str">
        <f>'R2 included'!N32</f>
        <v>yes</v>
      </c>
    </row>
    <row r="33">
      <c r="A33" t="str">
        <f t="shared" ref="A33:B33" si="44">IF(W33 = "yes" , "yes" , IF(W33 = "" , "" , "unsure"))</f>
        <v>yes</v>
      </c>
      <c r="B33" t="str">
        <f t="shared" si="44"/>
        <v>yes</v>
      </c>
      <c r="W33" t="str">
        <f>'R1 included'!N33</f>
        <v>yes</v>
      </c>
      <c r="X33" t="str">
        <f>'R2 included'!N33</f>
        <v>yes</v>
      </c>
    </row>
    <row r="34">
      <c r="A34" t="str">
        <f t="shared" ref="A34:B34" si="45">IF(W34 = "yes" , "yes" , IF(W34 = "" , "" , "unsure"))</f>
        <v>unsure</v>
      </c>
      <c r="B34" t="str">
        <f t="shared" si="45"/>
        <v>unsure</v>
      </c>
      <c r="W34" t="str">
        <f>'R1 included'!N34</f>
        <v>no</v>
      </c>
      <c r="X34" t="str">
        <f>'R2 included'!N34</f>
        <v>unsure</v>
      </c>
    </row>
    <row r="35">
      <c r="A35" t="str">
        <f t="shared" ref="A35:B35" si="46">IF(W35 = "yes" , "yes" , IF(W35 = "" , "" , "unsure"))</f>
        <v>unsure</v>
      </c>
      <c r="B35" t="str">
        <f t="shared" si="46"/>
        <v>unsure</v>
      </c>
      <c r="W35" t="str">
        <f>'R1 included'!N35</f>
        <v>no</v>
      </c>
      <c r="X35" t="str">
        <f>'R2 included'!N35</f>
        <v>no</v>
      </c>
    </row>
    <row r="36">
      <c r="A36" t="str">
        <f t="shared" ref="A36:B36" si="47">IF(W36 = "yes" , "yes" , IF(W36 = "" , "" , "unsure"))</f>
        <v>unsure</v>
      </c>
      <c r="B36" t="str">
        <f t="shared" si="47"/>
        <v>unsure</v>
      </c>
      <c r="W36" t="str">
        <f>'R1 included'!N36</f>
        <v>no</v>
      </c>
      <c r="X36" t="str">
        <f>'R2 included'!N36</f>
        <v>unsure</v>
      </c>
    </row>
    <row r="37">
      <c r="A37" t="str">
        <f t="shared" ref="A37:B37" si="48">IF(W37 = "yes" , "yes" , IF(W37 = "" , "" , "unsure"))</f>
        <v>unsure</v>
      </c>
      <c r="B37" t="str">
        <f t="shared" si="48"/>
        <v/>
      </c>
      <c r="W37" t="str">
        <f>'R1 included'!N37</f>
        <v>no</v>
      </c>
      <c r="X37" t="str">
        <f>'R2 included'!N37</f>
        <v/>
      </c>
    </row>
    <row r="38">
      <c r="A38" t="str">
        <f t="shared" ref="A38:B38" si="49">IF(W38 = "yes" , "yes" , IF(W38 = "" , "" , "unsure"))</f>
        <v>unsure</v>
      </c>
      <c r="B38" t="str">
        <f t="shared" si="49"/>
        <v>unsure</v>
      </c>
      <c r="W38" t="str">
        <f>'R1 included'!N38</f>
        <v>no</v>
      </c>
      <c r="X38" t="str">
        <f>'R2 included'!N38</f>
        <v>no</v>
      </c>
    </row>
    <row r="39">
      <c r="A39" t="str">
        <f t="shared" ref="A39:B39" si="50">IF(W39 = "yes" , "yes" , IF(W39 = "" , "" , "unsure"))</f>
        <v>yes</v>
      </c>
      <c r="B39" t="str">
        <f t="shared" si="50"/>
        <v>yes</v>
      </c>
      <c r="W39" t="str">
        <f>'R1 included'!N39</f>
        <v>yes</v>
      </c>
      <c r="X39" t="str">
        <f>'R2 included'!N39</f>
        <v>yes</v>
      </c>
    </row>
    <row r="40">
      <c r="A40" t="str">
        <f t="shared" ref="A40:B40" si="51">IF(W40 = "yes" , "yes" , IF(W40 = "" , "" , "unsure"))</f>
        <v>unsure</v>
      </c>
      <c r="B40" t="str">
        <f t="shared" si="51"/>
        <v>unsure</v>
      </c>
      <c r="W40" t="str">
        <f>'R1 included'!N40</f>
        <v>no</v>
      </c>
      <c r="X40" t="str">
        <f>'R2 included'!N40</f>
        <v>unsure</v>
      </c>
    </row>
    <row r="41">
      <c r="A41" t="str">
        <f t="shared" ref="A41:B41" si="52">IF(W41 = "yes" , "yes" , IF(W41 = "" , "" , "unsure"))</f>
        <v>yes</v>
      </c>
      <c r="B41" t="str">
        <f t="shared" si="52"/>
        <v>yes</v>
      </c>
      <c r="W41" t="str">
        <f>'R1 included'!N41</f>
        <v>yes</v>
      </c>
      <c r="X41" t="str">
        <f>'R2 included'!N41</f>
        <v>yes</v>
      </c>
    </row>
    <row r="42">
      <c r="A42" t="str">
        <f t="shared" ref="A42:B42" si="53">IF(W42 = "yes" , "yes" , IF(W42 = "" , "" , "unsure"))</f>
        <v>unsure</v>
      </c>
      <c r="B42" t="str">
        <f t="shared" si="53"/>
        <v>unsure</v>
      </c>
      <c r="W42" t="str">
        <f>'R1 included'!N42</f>
        <v>unsure</v>
      </c>
      <c r="X42" t="str">
        <f>'R2 included'!N42</f>
        <v>unsure</v>
      </c>
    </row>
    <row r="43">
      <c r="A43" t="str">
        <f t="shared" ref="A43:B43" si="54">IF(W43 = "yes" , "yes" , IF(W43 = "" , "" , "unsure"))</f>
        <v>yes</v>
      </c>
      <c r="B43" t="str">
        <f t="shared" si="54"/>
        <v>yes</v>
      </c>
      <c r="W43" t="str">
        <f>'R1 included'!N43</f>
        <v>yes</v>
      </c>
      <c r="X43" t="str">
        <f>'R2 included'!N43</f>
        <v>yes</v>
      </c>
    </row>
    <row r="44">
      <c r="A44" t="str">
        <f t="shared" ref="A44:B44" si="55">IF(W44 = "yes" , "yes" , IF(W44 = "" , "" , "unsure"))</f>
        <v>unsure</v>
      </c>
      <c r="B44" t="str">
        <f t="shared" si="55"/>
        <v>unsure</v>
      </c>
      <c r="W44" t="str">
        <f>'R1 included'!N44</f>
        <v>no</v>
      </c>
      <c r="X44" t="str">
        <f>'R2 included'!N44</f>
        <v>no</v>
      </c>
    </row>
    <row r="45">
      <c r="A45" t="str">
        <f t="shared" ref="A45:B45" si="56">IF(W45 = "yes" , "yes" , IF(W45 = "" , "" , "unsure"))</f>
        <v>unsure</v>
      </c>
      <c r="B45" t="str">
        <f t="shared" si="56"/>
        <v>unsure</v>
      </c>
      <c r="W45" t="str">
        <f>'R1 included'!N45</f>
        <v>no</v>
      </c>
      <c r="X45" t="str">
        <f>'R2 included'!N45</f>
        <v>unsure</v>
      </c>
    </row>
    <row r="46">
      <c r="A46" t="str">
        <f t="shared" ref="A46:B46" si="57">IF(W46 = "yes" , "yes" , IF(W46 = "" , "" , "unsure"))</f>
        <v>unsure</v>
      </c>
      <c r="B46" t="str">
        <f t="shared" si="57"/>
        <v>unsure</v>
      </c>
      <c r="W46" t="str">
        <f>'R1 included'!N46</f>
        <v>unsure</v>
      </c>
      <c r="X46" t="str">
        <f>'R2 included'!N46</f>
        <v>unsure</v>
      </c>
    </row>
    <row r="47">
      <c r="A47" t="str">
        <f t="shared" ref="A47:B47" si="58">IF(W47 = "yes" , "yes" , IF(W47 = "" , "" , "unsure"))</f>
        <v>unsure</v>
      </c>
      <c r="B47" t="str">
        <f t="shared" si="58"/>
        <v>unsure</v>
      </c>
      <c r="W47" t="str">
        <f>'R1 included'!N47</f>
        <v>unsure</v>
      </c>
      <c r="X47" t="str">
        <f>'R2 included'!N47</f>
        <v>unsure</v>
      </c>
    </row>
    <row r="48">
      <c r="A48" t="str">
        <f t="shared" ref="A48:B48" si="59">IF(W48 = "yes" , "yes" , IF(W48 = "" , "" , "unsure"))</f>
        <v>unsure</v>
      </c>
      <c r="B48" t="str">
        <f t="shared" si="59"/>
        <v>yes</v>
      </c>
      <c r="W48" t="str">
        <f>'R1 included'!N48</f>
        <v>unsure</v>
      </c>
      <c r="X48" t="str">
        <f>'R2 included'!N48</f>
        <v>yes</v>
      </c>
    </row>
    <row r="49">
      <c r="A49" t="str">
        <f t="shared" ref="A49:B49" si="60">IF(W49 = "yes" , "yes" , IF(W49 = "" , "" , "unsure"))</f>
        <v>unsure</v>
      </c>
      <c r="B49" t="str">
        <f t="shared" si="60"/>
        <v>unsure</v>
      </c>
      <c r="W49" t="str">
        <f>'R1 included'!N49</f>
        <v>unsure</v>
      </c>
      <c r="X49" t="str">
        <f>'R2 included'!N49</f>
        <v>unsure</v>
      </c>
    </row>
    <row r="50">
      <c r="A50" t="str">
        <f t="shared" ref="A50:B50" si="61">IF(W50 = "yes" , "yes" , IF(W50 = "" , "" , "unsure"))</f>
        <v>unsure</v>
      </c>
      <c r="B50" t="str">
        <f t="shared" si="61"/>
        <v>unsure</v>
      </c>
      <c r="W50" t="str">
        <f>'R1 included'!N50</f>
        <v>unsure</v>
      </c>
      <c r="X50" t="str">
        <f>'R2 included'!N50</f>
        <v>unsure</v>
      </c>
    </row>
    <row r="51">
      <c r="A51" t="str">
        <f t="shared" ref="A51:B51" si="62">IF(W51 = "yes" , "yes" , IF(W51 = "" , "" , "unsure"))</f>
        <v>yes</v>
      </c>
      <c r="B51" t="str">
        <f t="shared" si="62"/>
        <v>yes</v>
      </c>
      <c r="W51" t="str">
        <f>'R1 included'!N51</f>
        <v>yes</v>
      </c>
      <c r="X51" t="str">
        <f>'R2 included'!N51</f>
        <v>yes</v>
      </c>
    </row>
    <row r="52">
      <c r="A52" t="str">
        <f t="shared" ref="A52:B52" si="63">IF(W52 = "yes" , "yes" , IF(W52 = "" , "" , "unsure"))</f>
        <v>unsure</v>
      </c>
      <c r="B52" t="str">
        <f t="shared" si="63"/>
        <v>unsure</v>
      </c>
      <c r="W52" t="str">
        <f>'R1 included'!N52</f>
        <v>unsure</v>
      </c>
      <c r="X52" t="str">
        <f>'R2 included'!N52</f>
        <v>unsure</v>
      </c>
    </row>
    <row r="53">
      <c r="A53" t="str">
        <f t="shared" ref="A53:B53" si="64">IF(W53 = "yes" , "yes" , IF(W53 = "" , "" , "unsure"))</f>
        <v>unsure</v>
      </c>
      <c r="B53" t="str">
        <f t="shared" si="64"/>
        <v>unsure</v>
      </c>
      <c r="W53" t="str">
        <f>'R1 included'!N53</f>
        <v>no</v>
      </c>
      <c r="X53" t="str">
        <f>'R2 included'!N53</f>
        <v>unsure</v>
      </c>
    </row>
    <row r="54">
      <c r="A54" t="str">
        <f t="shared" ref="A54:B54" si="65">IF(W54 = "yes" , "yes" , IF(W54 = "" , "" , "unsure"))</f>
        <v>yes</v>
      </c>
      <c r="B54" t="str">
        <f t="shared" si="65"/>
        <v>yes</v>
      </c>
      <c r="W54" t="str">
        <f>'R1 included'!N54</f>
        <v>yes</v>
      </c>
      <c r="X54" t="str">
        <f>'R2 included'!N54</f>
        <v>yes</v>
      </c>
    </row>
    <row r="55">
      <c r="A55" t="str">
        <f t="shared" ref="A55:B55" si="66">IF(W55 = "yes" , "yes" , IF(W55 = "" , "" , "unsure"))</f>
        <v>unsure</v>
      </c>
      <c r="B55" t="str">
        <f t="shared" si="66"/>
        <v>unsure</v>
      </c>
      <c r="W55" t="str">
        <f>'R1 included'!N55</f>
        <v>no</v>
      </c>
      <c r="X55" t="str">
        <f>'R2 included'!N55</f>
        <v>unsure</v>
      </c>
    </row>
    <row r="56">
      <c r="A56" t="str">
        <f t="shared" ref="A56:B56" si="67">IF(W56 = "yes" , "yes" , IF(W56 = "" , "" , "unsure"))</f>
        <v>unsure</v>
      </c>
      <c r="B56" t="str">
        <f t="shared" si="67"/>
        <v>unsure</v>
      </c>
      <c r="W56" t="str">
        <f>'R1 included'!N56</f>
        <v>unsure</v>
      </c>
      <c r="X56" t="str">
        <f>'R2 included'!N56</f>
        <v>unsure</v>
      </c>
    </row>
    <row r="57">
      <c r="A57" t="str">
        <f t="shared" ref="A57:B57" si="68">IF(W57 = "yes" , "yes" , IF(W57 = "" , "" , "unsure"))</f>
        <v>yes</v>
      </c>
      <c r="B57" t="str">
        <f t="shared" si="68"/>
        <v>unsure</v>
      </c>
      <c r="W57" t="str">
        <f>'R1 included'!N57</f>
        <v>yes</v>
      </c>
      <c r="X57" t="str">
        <f>'R2 included'!N57</f>
        <v>no</v>
      </c>
    </row>
    <row r="58">
      <c r="A58" t="str">
        <f t="shared" ref="A58:B58" si="69">IF(W58 = "yes" , "yes" , IF(W58 = "" , "" , "unsure"))</f>
        <v>unsure</v>
      </c>
      <c r="B58" t="str">
        <f t="shared" si="69"/>
        <v>unsure</v>
      </c>
      <c r="W58" t="str">
        <f>'R1 included'!N58</f>
        <v>no</v>
      </c>
      <c r="X58" t="str">
        <f>'R2 included'!N58</f>
        <v>unsure</v>
      </c>
    </row>
    <row r="59">
      <c r="A59" t="str">
        <f t="shared" ref="A59:B59" si="70">IF(W59 = "yes" , "yes" , IF(W59 = "" , "" , "unsure"))</f>
        <v>yes</v>
      </c>
      <c r="B59" t="str">
        <f t="shared" si="70"/>
        <v>unsure</v>
      </c>
      <c r="W59" t="str">
        <f>'R1 included'!N59</f>
        <v>yes</v>
      </c>
      <c r="X59" t="str">
        <f>'R2 included'!N59</f>
        <v>unsure</v>
      </c>
    </row>
    <row r="60">
      <c r="A60" t="str">
        <f t="shared" ref="A60:B60" si="71">IF(W60 = "yes" , "yes" , IF(W60 = "" , "" , "unsure"))</f>
        <v>yes</v>
      </c>
      <c r="B60" t="str">
        <f t="shared" si="71"/>
        <v>yes</v>
      </c>
      <c r="W60" t="str">
        <f>'R1 included'!N60</f>
        <v>yes</v>
      </c>
      <c r="X60" t="str">
        <f>'R2 included'!N60</f>
        <v>yes</v>
      </c>
    </row>
    <row r="61">
      <c r="A61" t="str">
        <f t="shared" ref="A61:B61" si="72">IF(W61 = "yes" , "yes" , IF(W61 = "" , "" , "unsure"))</f>
        <v>yes</v>
      </c>
      <c r="B61" t="str">
        <f t="shared" si="72"/>
        <v>unsure</v>
      </c>
      <c r="W61" t="str">
        <f>'R1 included'!N61</f>
        <v>yes</v>
      </c>
      <c r="X61" t="str">
        <f>'R2 included'!N61</f>
        <v>unsure</v>
      </c>
    </row>
    <row r="62">
      <c r="A62" t="str">
        <f t="shared" ref="A62:B62" si="73">IF(W62 = "yes" , "yes" , IF(W62 = "" , "" , "unsure"))</f>
        <v>unsure</v>
      </c>
      <c r="B62" t="str">
        <f t="shared" si="73"/>
        <v/>
      </c>
      <c r="W62" t="str">
        <f>'R1 included'!N62</f>
        <v>unsure</v>
      </c>
      <c r="X62" t="str">
        <f>'R2 included'!N62</f>
        <v/>
      </c>
    </row>
    <row r="63">
      <c r="A63" t="str">
        <f t="shared" ref="A63:B63" si="74">IF(W63 = "yes" , "yes" , IF(W63 = "" , "" , "unsure"))</f>
        <v>unsure</v>
      </c>
      <c r="B63" t="str">
        <f t="shared" si="74"/>
        <v>unsure</v>
      </c>
      <c r="W63" t="str">
        <f>'R1 included'!N63</f>
        <v>unsure</v>
      </c>
      <c r="X63" t="str">
        <f>'R2 included'!N63</f>
        <v>unsure</v>
      </c>
    </row>
    <row r="64">
      <c r="A64" t="str">
        <f t="shared" ref="A64:B64" si="75">IF(W64 = "yes" , "yes" , IF(W64 = "" , "" , "unsure"))</f>
        <v>unsure</v>
      </c>
      <c r="B64" t="str">
        <f t="shared" si="75"/>
        <v>unsure</v>
      </c>
      <c r="W64" t="str">
        <f>'R1 included'!N64</f>
        <v>unsure</v>
      </c>
      <c r="X64" t="str">
        <f>'R2 included'!N64</f>
        <v>unsure</v>
      </c>
    </row>
    <row r="65">
      <c r="A65" t="str">
        <f t="shared" ref="A65:B65" si="76">IF(W65 = "yes" , "yes" , IF(W65 = "" , "" , "unsure"))</f>
        <v>unsure</v>
      </c>
      <c r="B65" t="str">
        <f t="shared" si="76"/>
        <v>unsure</v>
      </c>
      <c r="W65" t="str">
        <f>'R1 included'!N65</f>
        <v>unsure</v>
      </c>
      <c r="X65" t="str">
        <f>'R2 included'!N65</f>
        <v>unsure</v>
      </c>
    </row>
    <row r="66">
      <c r="A66" t="str">
        <f t="shared" ref="A66:B66" si="77">IF(W66 = "yes" , "yes" , IF(W66 = "" , "" , "unsure"))</f>
        <v>unsure</v>
      </c>
      <c r="B66" t="str">
        <f t="shared" si="77"/>
        <v>unsure</v>
      </c>
      <c r="W66" t="str">
        <f>'R1 included'!N66</f>
        <v>no</v>
      </c>
      <c r="X66" t="str">
        <f>'R2 included'!N66</f>
        <v>no</v>
      </c>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ht="67.5" customHeight="1">
      <c r="A1" s="27" t="s">
        <v>225</v>
      </c>
      <c r="B1" s="27" t="s">
        <v>226</v>
      </c>
      <c r="G1" s="2" t="s">
        <v>5</v>
      </c>
    </row>
    <row r="2">
      <c r="A2" t="str">
        <f>'R1 included'!F2</f>
        <v>no</v>
      </c>
      <c r="B2" t="str">
        <f>'R2 included'!F2</f>
        <v>no</v>
      </c>
    </row>
    <row r="3">
      <c r="A3" t="str">
        <f>'R1 included'!F3</f>
        <v>yes</v>
      </c>
      <c r="B3" t="str">
        <f>'R2 included'!F3</f>
        <v>yes</v>
      </c>
    </row>
    <row r="4">
      <c r="A4" t="str">
        <f>'R1 included'!F4</f>
        <v>no</v>
      </c>
      <c r="B4" t="str">
        <f>'R2 included'!F4</f>
        <v>no</v>
      </c>
    </row>
    <row r="5">
      <c r="A5" t="str">
        <f>'R1 included'!F5</f>
        <v>yes</v>
      </c>
      <c r="B5" t="str">
        <f>'R2 included'!F5</f>
        <v>yes</v>
      </c>
    </row>
    <row r="6">
      <c r="A6" t="str">
        <f>'R1 included'!F6</f>
        <v>yes</v>
      </c>
      <c r="B6" t="str">
        <f>'R2 included'!F6</f>
        <v>yes</v>
      </c>
      <c r="N6" s="27" t="s">
        <v>278</v>
      </c>
      <c r="O6" s="27" t="s">
        <v>279</v>
      </c>
    </row>
    <row r="7">
      <c r="A7" t="str">
        <f>'R1 included'!F7</f>
        <v>yes</v>
      </c>
      <c r="B7" t="str">
        <f>'R2 included'!F7</f>
        <v>yes</v>
      </c>
      <c r="G7" s="27" t="s">
        <v>225</v>
      </c>
    </row>
    <row r="8">
      <c r="A8" t="str">
        <f>'R1 included'!F8</f>
        <v>yes</v>
      </c>
      <c r="B8" t="str">
        <f>'R2 included'!F8</f>
        <v>yes</v>
      </c>
      <c r="E8" s="28"/>
      <c r="F8" s="41" t="s">
        <v>20</v>
      </c>
      <c r="G8" s="41" t="s">
        <v>18</v>
      </c>
      <c r="H8" s="41" t="s">
        <v>44</v>
      </c>
      <c r="I8" s="23" t="s">
        <v>281</v>
      </c>
      <c r="M8" t="str">
        <f>E12</f>
        <v>total</v>
      </c>
      <c r="N8">
        <f>SUM(N9:N11)</f>
        <v>65</v>
      </c>
    </row>
    <row r="9">
      <c r="A9" t="str">
        <f>'R1 included'!F9</f>
        <v>yes</v>
      </c>
      <c r="B9" t="str">
        <f>'R2 included'!F9</f>
        <v>yes</v>
      </c>
      <c r="E9" s="41" t="s">
        <v>20</v>
      </c>
      <c r="F9" s="28">
        <f t="shared" ref="F9:H9" si="1">COUNTIFS($A$2:$A$66 , F$8 , $B$2:$B$66 , $E9)</f>
        <v>41</v>
      </c>
      <c r="G9" s="28">
        <f t="shared" si="1"/>
        <v>4</v>
      </c>
      <c r="H9" s="28">
        <f t="shared" si="1"/>
        <v>0</v>
      </c>
      <c r="I9">
        <f t="shared" ref="I9:I11" si="3">SUM(F9:H9)</f>
        <v>45</v>
      </c>
      <c r="M9" t="str">
        <f t="shared" ref="M9:M11" si="4">E9</f>
        <v>yes</v>
      </c>
      <c r="N9">
        <f>(I9 + F12) / 2</f>
        <v>44</v>
      </c>
      <c r="O9" s="42">
        <f t="shared" ref="O9:O11" si="5"> (N9 / N$8)</f>
        <v>0.6769230769</v>
      </c>
    </row>
    <row r="10">
      <c r="A10" t="str">
        <f>'R1 included'!F10</f>
        <v>yes</v>
      </c>
      <c r="B10" t="str">
        <f>'R2 included'!F10</f>
        <v>yes</v>
      </c>
      <c r="D10" s="27" t="s">
        <v>226</v>
      </c>
      <c r="E10" s="41" t="s">
        <v>18</v>
      </c>
      <c r="F10" s="28">
        <f t="shared" ref="F10:H10" si="2">COUNTIFS($A$2:$A$66 , F$8 , $B$2:$B$66 , $E10)</f>
        <v>1</v>
      </c>
      <c r="G10" s="28">
        <f t="shared" si="2"/>
        <v>18</v>
      </c>
      <c r="H10" s="28">
        <f t="shared" si="2"/>
        <v>0</v>
      </c>
      <c r="I10">
        <f t="shared" si="3"/>
        <v>19</v>
      </c>
      <c r="M10" t="str">
        <f t="shared" si="4"/>
        <v>no</v>
      </c>
      <c r="N10">
        <f> (G12 + I10) / 2</f>
        <v>20.5</v>
      </c>
      <c r="O10" s="42">
        <f t="shared" si="5"/>
        <v>0.3153846154</v>
      </c>
    </row>
    <row r="11">
      <c r="A11" t="str">
        <f>'R1 included'!F11</f>
        <v>yes</v>
      </c>
      <c r="B11" t="str">
        <f>'R2 included'!F11</f>
        <v>yes</v>
      </c>
      <c r="E11" s="41" t="s">
        <v>44</v>
      </c>
      <c r="F11" s="28">
        <f t="shared" ref="F11:H11" si="6">COUNTIFS($A$2:$A$66 , F$8 , $B$2:$B$66 , $E11)</f>
        <v>1</v>
      </c>
      <c r="G11" s="28">
        <f t="shared" si="6"/>
        <v>0</v>
      </c>
      <c r="H11" s="28">
        <f t="shared" si="6"/>
        <v>0</v>
      </c>
      <c r="I11">
        <f t="shared" si="3"/>
        <v>1</v>
      </c>
      <c r="M11" t="str">
        <f t="shared" si="4"/>
        <v>unsure</v>
      </c>
      <c r="N11">
        <f> (H12 + I11) / 2</f>
        <v>0.5</v>
      </c>
      <c r="O11" s="42">
        <f t="shared" si="5"/>
        <v>0.007692307692</v>
      </c>
    </row>
    <row r="12">
      <c r="A12" t="str">
        <f>'R1 included'!F12</f>
        <v>no</v>
      </c>
      <c r="B12" t="str">
        <f>'R2 included'!F12</f>
        <v>no</v>
      </c>
      <c r="E12" s="23" t="s">
        <v>281</v>
      </c>
      <c r="F12">
        <f t="shared" ref="F12:I12" si="7">SUM(F9:F11)</f>
        <v>43</v>
      </c>
      <c r="G12">
        <f t="shared" si="7"/>
        <v>22</v>
      </c>
      <c r="H12">
        <f t="shared" si="7"/>
        <v>0</v>
      </c>
      <c r="I12">
        <f t="shared" si="7"/>
        <v>65</v>
      </c>
    </row>
    <row r="13">
      <c r="A13" t="str">
        <f>'R1 included'!F13</f>
        <v>yes</v>
      </c>
      <c r="B13" t="str">
        <f>'R2 included'!F13</f>
        <v>yes</v>
      </c>
    </row>
    <row r="14">
      <c r="A14" t="str">
        <f>'R1 included'!F14</f>
        <v>yes</v>
      </c>
      <c r="B14" t="str">
        <f>'R2 included'!F14</f>
        <v>yes</v>
      </c>
    </row>
    <row r="15">
      <c r="A15" t="str">
        <f>'R1 included'!F15</f>
        <v>yes</v>
      </c>
      <c r="B15" t="str">
        <f>'R2 included'!F15</f>
        <v>yes</v>
      </c>
      <c r="E15" s="23" t="s">
        <v>285</v>
      </c>
      <c r="F15">
        <f>F9</f>
        <v>41</v>
      </c>
      <c r="G15">
        <f>G10</f>
        <v>18</v>
      </c>
      <c r="H15">
        <f>H11</f>
        <v>0</v>
      </c>
      <c r="I15">
        <f t="shared" ref="I15:I16" si="8">SUM(F15:H15)</f>
        <v>59</v>
      </c>
    </row>
    <row r="16">
      <c r="A16" t="str">
        <f>'R1 included'!F16</f>
        <v>yes</v>
      </c>
      <c r="B16" t="str">
        <f>'R2 included'!F16</f>
        <v>no</v>
      </c>
      <c r="E16" s="23" t="s">
        <v>286</v>
      </c>
      <c r="F16">
        <f>F$12 * $I9 / $I$12</f>
        <v>29.76923077</v>
      </c>
      <c r="G16">
        <f>G$12 * $I10 / $I$12</f>
        <v>6.430769231</v>
      </c>
      <c r="H16">
        <f>H$12 * $I11 / $I$12</f>
        <v>0</v>
      </c>
      <c r="I16">
        <f t="shared" si="8"/>
        <v>36.2</v>
      </c>
    </row>
    <row r="17">
      <c r="A17" t="str">
        <f>'R1 included'!F17</f>
        <v>yes</v>
      </c>
      <c r="B17" t="str">
        <f>'R2 included'!F17</f>
        <v>yes</v>
      </c>
    </row>
    <row r="18">
      <c r="A18" t="str">
        <f>'R1 included'!F18</f>
        <v>yes</v>
      </c>
      <c r="B18" t="str">
        <f>'R2 included'!F18</f>
        <v>yes</v>
      </c>
    </row>
    <row r="19">
      <c r="A19" t="str">
        <f>'R1 included'!F19</f>
        <v>no</v>
      </c>
      <c r="B19" t="str">
        <f>'R2 included'!F19</f>
        <v>yes</v>
      </c>
    </row>
    <row r="20">
      <c r="A20" t="str">
        <f>'R1 included'!F20</f>
        <v>no</v>
      </c>
      <c r="B20" t="str">
        <f>'R2 included'!F20</f>
        <v>no</v>
      </c>
    </row>
    <row r="21">
      <c r="A21" t="str">
        <f>'R1 included'!F21</f>
        <v>no</v>
      </c>
      <c r="B21" t="str">
        <f>'R2 included'!F21</f>
        <v>no</v>
      </c>
    </row>
    <row r="22">
      <c r="A22" t="str">
        <f>'R1 included'!F22</f>
        <v>yes</v>
      </c>
      <c r="B22" t="str">
        <f>'R2 included'!F22</f>
        <v>yes</v>
      </c>
      <c r="E22" s="27" t="s">
        <v>288</v>
      </c>
      <c r="F22" s="39">
        <f>(I15 - I16) / (I12 - I16)</f>
        <v>0.7916666667</v>
      </c>
    </row>
    <row r="23">
      <c r="A23" t="str">
        <f>'R1 included'!F23</f>
        <v>yes</v>
      </c>
      <c r="B23" t="str">
        <f>'R2 included'!F23</f>
        <v>unsure</v>
      </c>
    </row>
    <row r="24">
      <c r="A24" t="str">
        <f>'R1 included'!F24</f>
        <v>no</v>
      </c>
      <c r="B24" t="str">
        <f>'R2 included'!F24</f>
        <v>yes</v>
      </c>
    </row>
    <row r="25">
      <c r="A25" t="str">
        <f>'R1 included'!F25</f>
        <v>no</v>
      </c>
      <c r="B25" t="str">
        <f>'R2 included'!F25</f>
        <v>no</v>
      </c>
    </row>
    <row r="26">
      <c r="A26" t="str">
        <f>'R1 included'!F26</f>
        <v>yes</v>
      </c>
      <c r="B26" t="str">
        <f>'R2 included'!F26</f>
        <v>yes</v>
      </c>
    </row>
    <row r="27">
      <c r="A27" t="str">
        <f>'R1 included'!F27</f>
        <v>no</v>
      </c>
      <c r="B27" t="str">
        <f>'R2 included'!F27</f>
        <v>no</v>
      </c>
    </row>
    <row r="28">
      <c r="A28" t="str">
        <f>'R1 included'!F28</f>
        <v>yes</v>
      </c>
      <c r="B28" t="str">
        <f>'R2 included'!F28</f>
        <v>yes</v>
      </c>
    </row>
    <row r="29">
      <c r="A29" t="str">
        <f>'R1 included'!F29</f>
        <v>yes</v>
      </c>
      <c r="B29" t="str">
        <f>'R2 included'!F29</f>
        <v>yes</v>
      </c>
    </row>
    <row r="30">
      <c r="A30" t="str">
        <f>'R1 included'!F30</f>
        <v>yes</v>
      </c>
      <c r="B30" t="str">
        <f>'R2 included'!F30</f>
        <v>yes</v>
      </c>
    </row>
    <row r="31">
      <c r="A31" t="str">
        <f>'R1 included'!F31</f>
        <v>no</v>
      </c>
      <c r="B31" t="str">
        <f>'R2 included'!F31</f>
        <v>yes</v>
      </c>
    </row>
    <row r="32">
      <c r="A32" t="str">
        <f>'R1 included'!F32</f>
        <v>no</v>
      </c>
      <c r="B32" t="str">
        <f>'R2 included'!F32</f>
        <v>no</v>
      </c>
    </row>
    <row r="33">
      <c r="A33" t="str">
        <f>'R1 included'!F33</f>
        <v>no</v>
      </c>
      <c r="B33" t="str">
        <f>'R2 included'!F33</f>
        <v>no</v>
      </c>
    </row>
    <row r="34">
      <c r="A34" t="str">
        <f>'R1 included'!F34</f>
        <v>no</v>
      </c>
      <c r="B34" t="str">
        <f>'R2 included'!F34</f>
        <v>no</v>
      </c>
    </row>
    <row r="35">
      <c r="A35" t="str">
        <f>'R1 included'!F35</f>
        <v>yes</v>
      </c>
      <c r="B35" t="str">
        <f>'R2 included'!F35</f>
        <v>yes</v>
      </c>
    </row>
    <row r="36">
      <c r="A36" t="str">
        <f>'R1 included'!F36</f>
        <v>yes</v>
      </c>
      <c r="B36" t="str">
        <f>'R2 included'!F36</f>
        <v>yes</v>
      </c>
    </row>
    <row r="37">
      <c r="A37" t="str">
        <f>'R1 included'!F37</f>
        <v>no</v>
      </c>
      <c r="B37" t="str">
        <f>'R2 included'!F37</f>
        <v>no</v>
      </c>
    </row>
    <row r="38">
      <c r="A38" t="str">
        <f>'R1 included'!F38</f>
        <v>no</v>
      </c>
      <c r="B38" t="str">
        <f>'R2 included'!F38</f>
        <v>no</v>
      </c>
    </row>
    <row r="39">
      <c r="A39" t="str">
        <f>'R1 included'!F39</f>
        <v>yes</v>
      </c>
      <c r="B39" t="str">
        <f>'R2 included'!F39</f>
        <v>yes</v>
      </c>
    </row>
    <row r="40">
      <c r="A40" t="str">
        <f>'R1 included'!F40</f>
        <v>yes</v>
      </c>
      <c r="B40" t="str">
        <f>'R2 included'!F40</f>
        <v>yes</v>
      </c>
    </row>
    <row r="41">
      <c r="A41" t="str">
        <f>'R1 included'!F41</f>
        <v>yes</v>
      </c>
      <c r="B41" t="str">
        <f>'R2 included'!F41</f>
        <v>yes</v>
      </c>
    </row>
    <row r="42">
      <c r="A42" t="str">
        <f>'R1 included'!F42</f>
        <v>yes</v>
      </c>
      <c r="B42" t="str">
        <f>'R2 included'!F42</f>
        <v>yes</v>
      </c>
    </row>
    <row r="43">
      <c r="A43" t="str">
        <f>'R1 included'!F43</f>
        <v>yes</v>
      </c>
      <c r="B43" t="str">
        <f>'R2 included'!F43</f>
        <v>yes</v>
      </c>
    </row>
    <row r="44">
      <c r="A44" t="str">
        <f>'R1 included'!F44</f>
        <v>no</v>
      </c>
      <c r="B44" t="str">
        <f>'R2 included'!F44</f>
        <v>no</v>
      </c>
    </row>
    <row r="45">
      <c r="A45" t="str">
        <f>'R1 included'!F45</f>
        <v>yes</v>
      </c>
      <c r="B45" t="str">
        <f>'R2 included'!F45</f>
        <v>yes</v>
      </c>
    </row>
    <row r="46">
      <c r="A46" t="str">
        <f>'R1 included'!F46</f>
        <v>yes</v>
      </c>
      <c r="B46" t="str">
        <f>'R2 included'!F46</f>
        <v>yes</v>
      </c>
    </row>
    <row r="47">
      <c r="A47" t="str">
        <f>'R1 included'!F47</f>
        <v>yes</v>
      </c>
      <c r="B47" t="str">
        <f>'R2 included'!F47</f>
        <v>yes</v>
      </c>
    </row>
    <row r="48">
      <c r="A48" t="str">
        <f>'R1 included'!F48</f>
        <v>no</v>
      </c>
      <c r="B48" t="str">
        <f>'R2 included'!F48</f>
        <v>no</v>
      </c>
    </row>
    <row r="49">
      <c r="A49" t="str">
        <f>'R1 included'!F49</f>
        <v>yes</v>
      </c>
      <c r="B49" t="str">
        <f>'R2 included'!F49</f>
        <v>yes</v>
      </c>
    </row>
    <row r="50">
      <c r="A50" t="str">
        <f>'R1 included'!F50</f>
        <v>yes</v>
      </c>
      <c r="B50" t="str">
        <f>'R2 included'!F50</f>
        <v>yes</v>
      </c>
    </row>
    <row r="51">
      <c r="A51" t="str">
        <f>'R1 included'!F51</f>
        <v>no</v>
      </c>
      <c r="B51" t="str">
        <f>'R2 included'!F51</f>
        <v>yes</v>
      </c>
    </row>
    <row r="52">
      <c r="A52" t="str">
        <f>'R1 included'!F52</f>
        <v>yes</v>
      </c>
      <c r="B52" t="str">
        <f>'R2 included'!F52</f>
        <v>yes</v>
      </c>
    </row>
    <row r="53">
      <c r="A53" t="str">
        <f>'R1 included'!F53</f>
        <v>no</v>
      </c>
      <c r="B53" t="str">
        <f>'R2 included'!F53</f>
        <v>no</v>
      </c>
    </row>
    <row r="54">
      <c r="A54" t="str">
        <f>'R1 included'!F54</f>
        <v>yes</v>
      </c>
      <c r="B54" t="str">
        <f>'R2 included'!F54</f>
        <v>yes</v>
      </c>
    </row>
    <row r="55">
      <c r="A55" t="str">
        <f>'R1 included'!F55</f>
        <v>no</v>
      </c>
      <c r="B55" t="str">
        <f>'R2 included'!F55</f>
        <v>no</v>
      </c>
    </row>
    <row r="56">
      <c r="A56" t="str">
        <f>'R1 included'!F56</f>
        <v>yes</v>
      </c>
      <c r="B56" t="str">
        <f>'R2 included'!F56</f>
        <v>yes</v>
      </c>
    </row>
    <row r="57">
      <c r="A57" t="str">
        <f>'R1 included'!F57</f>
        <v>yes</v>
      </c>
      <c r="B57" t="str">
        <f>'R2 included'!F57</f>
        <v>yes</v>
      </c>
    </row>
    <row r="58">
      <c r="A58" t="str">
        <f>'R1 included'!F58</f>
        <v>no</v>
      </c>
      <c r="B58" t="str">
        <f>'R2 included'!F58</f>
        <v>no</v>
      </c>
    </row>
    <row r="59">
      <c r="A59" t="str">
        <f>'R1 included'!F59</f>
        <v>yes</v>
      </c>
      <c r="B59" t="str">
        <f>'R2 included'!F59</f>
        <v>yes</v>
      </c>
    </row>
    <row r="60">
      <c r="A60" t="str">
        <f>'R1 included'!F60</f>
        <v>yes</v>
      </c>
      <c r="B60" t="str">
        <f>'R2 included'!F60</f>
        <v>yes</v>
      </c>
    </row>
    <row r="61">
      <c r="A61" t="str">
        <f>'R1 included'!F61</f>
        <v>yes</v>
      </c>
      <c r="B61" t="str">
        <f>'R2 included'!F61</f>
        <v>yes</v>
      </c>
    </row>
    <row r="62">
      <c r="A62" t="str">
        <f>'R1 included'!F62</f>
        <v>yes</v>
      </c>
      <c r="B62" t="str">
        <f>'R2 included'!F62</f>
        <v>yes</v>
      </c>
    </row>
    <row r="63">
      <c r="A63" t="str">
        <f>'R1 included'!F63</f>
        <v>yes</v>
      </c>
      <c r="B63" t="str">
        <f>'R2 included'!F63</f>
        <v>yes</v>
      </c>
    </row>
    <row r="64">
      <c r="A64" t="str">
        <f>'R1 included'!F64</f>
        <v>yes</v>
      </c>
      <c r="B64" t="str">
        <f>'R2 included'!F64</f>
        <v>yes</v>
      </c>
    </row>
    <row r="65">
      <c r="A65" t="str">
        <f>'R1 included'!F65</f>
        <v>yes</v>
      </c>
      <c r="B65" t="str">
        <f>'R2 included'!F65</f>
        <v>yes</v>
      </c>
    </row>
    <row r="66">
      <c r="A66" t="str">
        <f>'R1 included'!F66</f>
        <v>no</v>
      </c>
      <c r="B66" t="str">
        <f>'R2 included'!F66</f>
        <v>no</v>
      </c>
    </row>
  </sheetData>
  <drawing r:id="rId1"/>
</worksheet>
</file>